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87840E5-2B5B-4B6B-A3B1-F6C756F8840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tundensatz Berechnung" sheetId="3" r:id="rId1"/>
    <sheet name="Beispiel - Treuhänder" sheetId="5" r:id="rId2"/>
    <sheet name="Beispiel - Web-Entwickler" sheetId="6" r:id="rId3"/>
    <sheet name="DB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6" l="1"/>
  <c r="F41" i="6"/>
  <c r="F45" i="6" s="1"/>
  <c r="E32" i="6"/>
  <c r="E29" i="6"/>
  <c r="F22" i="6"/>
  <c r="F25" i="6" s="1"/>
  <c r="F13" i="6"/>
  <c r="F32" i="6" s="1"/>
  <c r="F49" i="5"/>
  <c r="F45" i="5"/>
  <c r="F50" i="5" s="1"/>
  <c r="F41" i="5"/>
  <c r="F32" i="5"/>
  <c r="E32" i="5"/>
  <c r="E29" i="5"/>
  <c r="F22" i="5"/>
  <c r="F25" i="5" s="1"/>
  <c r="F13" i="5"/>
  <c r="F31" i="5" s="1"/>
  <c r="E29" i="3"/>
  <c r="E32" i="3"/>
  <c r="F50" i="6" l="1"/>
  <c r="F29" i="6"/>
  <c r="F27" i="6"/>
  <c r="F31" i="6"/>
  <c r="F29" i="5"/>
  <c r="F33" i="5" s="1"/>
  <c r="F27" i="5"/>
  <c r="F22" i="3"/>
  <c r="F25" i="3" s="1"/>
  <c r="F13" i="3"/>
  <c r="F29" i="3" s="1"/>
  <c r="F41" i="3"/>
  <c r="F45" i="3" s="1"/>
  <c r="F49" i="3"/>
  <c r="F33" i="6" l="1"/>
  <c r="F35" i="6" s="1"/>
  <c r="F53" i="6"/>
  <c r="F52" i="6" s="1"/>
  <c r="F53" i="5"/>
  <c r="F52" i="5" s="1"/>
  <c r="F35" i="5"/>
  <c r="F32" i="3"/>
  <c r="F31" i="3"/>
  <c r="F27" i="3"/>
  <c r="F33" i="3" l="1"/>
  <c r="F35" i="3" s="1"/>
  <c r="F50" i="3"/>
  <c r="F53" i="3" s="1"/>
  <c r="F52" i="3" l="1"/>
</calcChain>
</file>

<file path=xl/sharedStrings.xml><?xml version="1.0" encoding="utf-8"?>
<sst xmlns="http://schemas.openxmlformats.org/spreadsheetml/2006/main" count="202" uniqueCount="76">
  <si>
    <t>Arbeitstage pro Jahr</t>
  </si>
  <si>
    <t>Anzahl der Feiertage in Ihrem Kanton</t>
  </si>
  <si>
    <t>Bitte tragen Sie Ihre Arbeitstage pro Woche ein:</t>
  </si>
  <si>
    <t>Bitte tragen Sie die Anzahl der Arbeitsstunden pro Tag ein:</t>
  </si>
  <si>
    <t>Kalendertage pro Jahr</t>
  </si>
  <si>
    <t>Bitte tragen Sie Ihre Urlaubstage pro Jahr ein:</t>
  </si>
  <si>
    <t>Bitte tragen Sie Ihre Krankentage pro Jahr ein:</t>
  </si>
  <si>
    <t>Bitte tragen Sie Ihre Produktivitätsrate pro Tag ein:</t>
  </si>
  <si>
    <t>Stundensatz</t>
  </si>
  <si>
    <t>Ja</t>
  </si>
  <si>
    <t>Nein</t>
  </si>
  <si>
    <t>Altersjahr</t>
  </si>
  <si>
    <t>Ja/Nein</t>
  </si>
  <si>
    <t>Ansatz in Prozenten des koordinierten Lohnes</t>
  </si>
  <si>
    <t>Solothurn</t>
  </si>
  <si>
    <t>Schwyz</t>
  </si>
  <si>
    <t>Schaffhausen</t>
  </si>
  <si>
    <t>Neuenburg</t>
  </si>
  <si>
    <t>Luzern</t>
  </si>
  <si>
    <t>Glarus</t>
  </si>
  <si>
    <t>Genf</t>
  </si>
  <si>
    <t>Freiburg</t>
  </si>
  <si>
    <t>Bern</t>
  </si>
  <si>
    <t xml:space="preserve">Zürich </t>
  </si>
  <si>
    <t xml:space="preserve">Zug </t>
  </si>
  <si>
    <t xml:space="preserve">Wallis </t>
  </si>
  <si>
    <t xml:space="preserve">Waadt </t>
  </si>
  <si>
    <t xml:space="preserve">Uri </t>
  </si>
  <si>
    <t>Thurgau</t>
  </si>
  <si>
    <t>Tessin</t>
  </si>
  <si>
    <t>Obwalden</t>
  </si>
  <si>
    <t>Nidwalden</t>
  </si>
  <si>
    <t>Jura</t>
  </si>
  <si>
    <t>Graubünden</t>
  </si>
  <si>
    <t>Basel-Stadt</t>
  </si>
  <si>
    <t>Basel-Landschaft</t>
  </si>
  <si>
    <t>Aargau</t>
  </si>
  <si>
    <t>Appenzell Innerrhoden</t>
  </si>
  <si>
    <t>Appenzell Ausserrhoden</t>
  </si>
  <si>
    <t>St. Gallen</t>
  </si>
  <si>
    <t>Zwischentotal (Break-even-Punkt)</t>
  </si>
  <si>
    <t>Feiertage</t>
  </si>
  <si>
    <t>←</t>
  </si>
  <si>
    <t>Bitte wählen Sie Ihr Alter:</t>
  </si>
  <si>
    <t>Bitte wählen Sie Ihren Kanton:</t>
  </si>
  <si>
    <t>Total Reserven</t>
  </si>
  <si>
    <t xml:space="preserve">Durchschnitliche Einkommenssteuersätze </t>
  </si>
  <si>
    <t>Jahreseinkommen nach Steuern</t>
  </si>
  <si>
    <t>Beitrag an die kantonale FAK in %</t>
  </si>
  <si>
    <t>3. Tatsächliche Arbeitszeit (pro Jahr)</t>
  </si>
  <si>
    <t>Bitte tragen Sie Ihre Weiterbildungstage pro Jahr ein:</t>
  </si>
  <si>
    <t>AHV/IV/EO-Beitragssatz in % des Erwerbseinkommens</t>
  </si>
  <si>
    <t>Kanton</t>
  </si>
  <si>
    <t>2. Ihre Ausgaben (pro Jahr)</t>
  </si>
  <si>
    <t>1. Zielverdienst (pro Jahr)</t>
  </si>
  <si>
    <t>Bitte tragen Sie hier Ihr angepeiltes Einkommen ein:</t>
  </si>
  <si>
    <r>
      <t xml:space="preserve">Anpassungsfaktor
</t>
    </r>
    <r>
      <rPr>
        <i/>
        <sz val="11"/>
        <color rgb="FF1E1D6C"/>
        <rFont val="Calibri"/>
        <family val="2"/>
        <scheme val="minor"/>
      </rPr>
      <t>(&lt; 1 - Rabatt, &gt; 1 - Aufpreis)</t>
    </r>
  </si>
  <si>
    <t>Total angepeiltes Einkommen</t>
  </si>
  <si>
    <t>Bitte tragen Sie die Büromiete ein:</t>
  </si>
  <si>
    <r>
      <t xml:space="preserve">Bitte tragen Sie die Nebenkosten ein:
</t>
    </r>
    <r>
      <rPr>
        <i/>
        <sz val="11"/>
        <color rgb="FF1E1D6C"/>
        <rFont val="Calibri"/>
        <family val="2"/>
        <scheme val="minor"/>
      </rPr>
      <t>(Elektrizität, Heizung, Internet, Telefon etc.)</t>
    </r>
  </si>
  <si>
    <r>
      <t xml:space="preserve">Bitte tragen Sie die Ausgaben für Material ein:
</t>
    </r>
    <r>
      <rPr>
        <i/>
        <sz val="11"/>
        <color rgb="FF1E1D6C"/>
        <rFont val="Calibri"/>
        <family val="2"/>
        <scheme val="minor"/>
      </rPr>
      <t>(Ausrüstung, Software, Schreibwaren etc)</t>
    </r>
  </si>
  <si>
    <t>Bitte tragen Sie die Ausgaben für Kundenakquisition ein:</t>
  </si>
  <si>
    <t>Bitte tragen Sie die Ausgaben für Weiterbildung ein:</t>
  </si>
  <si>
    <t>Jahreseinkommen vor Steuern und Abgaben</t>
  </si>
  <si>
    <t>Anzahl Wochenenden pro Jahr</t>
  </si>
  <si>
    <r>
      <t xml:space="preserve">Bitte tragen Sie Ihren Reserveprozentsatz für Krisenfälle ein:
</t>
    </r>
    <r>
      <rPr>
        <i/>
        <sz val="11"/>
        <color rgb="FF1E1D6C"/>
        <rFont val="Calibri"/>
        <family val="2"/>
        <charset val="204"/>
        <scheme val="minor"/>
      </rPr>
      <t>(der Prozentsatz der Gesamtausgaben, der die Ausgaben während ruhigen Phasen abdeckt - normalerweise bis zu 20%)</t>
    </r>
  </si>
  <si>
    <t>Total Sozialversicherungsbeiträge und Steuern</t>
  </si>
  <si>
    <t>Produktive Stunden pro Tag</t>
  </si>
  <si>
    <t>Produktive Stunden pro Jahr</t>
  </si>
  <si>
    <t>Durchschnittliches Monatseinkommen</t>
  </si>
  <si>
    <t>Pensionskasse</t>
  </si>
  <si>
    <t>Pensionskassenbeitrag</t>
  </si>
  <si>
    <t>Pensionskassenbeitrag einrechnen?</t>
  </si>
  <si>
    <r>
      <t xml:space="preserve">Beispiele für die Berechnung des Stundensatzes: </t>
    </r>
    <r>
      <rPr>
        <b/>
        <sz val="20"/>
        <color rgb="FFD9224C"/>
        <rFont val="Calibri"/>
        <family val="2"/>
        <scheme val="minor"/>
      </rPr>
      <t>Treuhänder</t>
    </r>
  </si>
  <si>
    <r>
      <t xml:space="preserve">Beispiele für die Berechnung des Stundensatzes: 
</t>
    </r>
    <r>
      <rPr>
        <b/>
        <sz val="20"/>
        <color rgb="FFD9224C"/>
        <rFont val="Calibri"/>
        <family val="2"/>
        <scheme val="minor"/>
      </rPr>
      <t>Web-Entwickler</t>
    </r>
  </si>
  <si>
    <r>
      <t xml:space="preserve">Stundensatzrechner für Freiberufler: 
</t>
    </r>
    <r>
      <rPr>
        <b/>
        <sz val="20"/>
        <color rgb="FFD9224C"/>
        <rFont val="Calibri"/>
        <family val="2"/>
        <charset val="204"/>
        <scheme val="minor"/>
      </rPr>
      <t>Dreistufige Formel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</si>
</sst>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CHF&quot;\ * #,##0.00_ ;_ &quot;CHF&quot;\ * \-#,##0.00_ ;_ &quot;CHF&quot;\ * &quot;-&quot;??_ ;_ @_ "/>
    <numFmt numFmtId="165" formatCode="&quot;CHF&quot;\ #,##0.00"/>
    <numFmt numFmtId="166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1D1D6C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9"/>
      <color rgb="FF1E1D6C"/>
      <name val="Calibri"/>
      <family val="2"/>
      <charset val="204"/>
      <scheme val="minor"/>
    </font>
    <font>
      <i/>
      <sz val="11"/>
      <color rgb="FF7F7F7F"/>
      <name val="Calibri"/>
      <family val="2"/>
      <scheme val="minor"/>
    </font>
    <font>
      <sz val="11"/>
      <color rgb="FF1D1D6C"/>
      <name val="Calibri"/>
      <family val="2"/>
      <scheme val="minor"/>
    </font>
    <font>
      <b/>
      <sz val="14"/>
      <color rgb="FF1D1D6C"/>
      <name val="Calibri"/>
      <family val="2"/>
      <scheme val="minor"/>
    </font>
    <font>
      <sz val="11"/>
      <color rgb="FF0E2549"/>
      <name val="Calibri"/>
      <family val="2"/>
      <scheme val="minor"/>
    </font>
    <font>
      <b/>
      <sz val="14"/>
      <color rgb="FF1E1D6C"/>
      <name val="Calibri"/>
      <family val="2"/>
      <scheme val="minor"/>
    </font>
    <font>
      <b/>
      <sz val="20"/>
      <color rgb="FF1E1D6C"/>
      <name val="Calibri"/>
      <family val="2"/>
      <scheme val="minor"/>
    </font>
    <font>
      <sz val="11"/>
      <color rgb="FF1E1D6C"/>
      <name val="Calibri"/>
      <family val="2"/>
      <scheme val="minor"/>
    </font>
    <font>
      <i/>
      <sz val="11"/>
      <color rgb="FF1E1D6C"/>
      <name val="Calibri"/>
      <family val="2"/>
      <scheme val="minor"/>
    </font>
    <font>
      <b/>
      <i/>
      <sz val="9"/>
      <color rgb="FF1E1D6C"/>
      <name val="Calibri"/>
      <family val="2"/>
      <scheme val="minor"/>
    </font>
    <font>
      <b/>
      <i/>
      <sz val="9"/>
      <color rgb="FF1E1D6C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rgb="FF1E1D6C"/>
      <name val="Calibri"/>
      <family val="2"/>
      <charset val="204"/>
      <scheme val="minor"/>
    </font>
    <font>
      <b/>
      <sz val="20"/>
      <color rgb="FFD9224C"/>
      <name val="Calibri"/>
      <family val="2"/>
      <scheme val="minor"/>
    </font>
    <font>
      <b/>
      <sz val="20"/>
      <color rgb="FFD9224C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7F2CE"/>
        <bgColor indexed="64"/>
      </patternFill>
    </fill>
    <fill>
      <patternFill patternType="solid">
        <fgColor rgb="FFCBE3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9CB8"/>
        <bgColor indexed="64"/>
      </patternFill>
    </fill>
    <fill>
      <patternFill patternType="solid">
        <fgColor rgb="FFD5ECE4"/>
        <bgColor indexed="64"/>
      </patternFill>
    </fill>
    <fill>
      <patternFill patternType="solid">
        <fgColor rgb="FFD9224C"/>
        <bgColor indexed="64"/>
      </patternFill>
    </fill>
    <fill>
      <patternFill patternType="solid">
        <fgColor rgb="FF7680E6"/>
        <bgColor indexed="64"/>
      </patternFill>
    </fill>
    <fill>
      <patternFill patternType="solid">
        <fgColor rgb="FFE9F2F9"/>
        <bgColor indexed="64"/>
      </patternFill>
    </fill>
    <fill>
      <patternFill patternType="solid">
        <fgColor rgb="FFF3F9FC"/>
        <bgColor indexed="64"/>
      </patternFill>
    </fill>
    <fill>
      <patternFill patternType="solid">
        <fgColor rgb="FF1E1D6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D9214B"/>
      </bottom>
      <diagonal/>
    </border>
    <border>
      <left/>
      <right style="medium">
        <color theme="0"/>
      </right>
      <top style="medium">
        <color rgb="FFD9214B"/>
      </top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rgb="FF0E2549"/>
      </left>
      <right style="double">
        <color rgb="FF0E2549"/>
      </right>
      <top style="double">
        <color rgb="FF0E2549"/>
      </top>
      <bottom style="double">
        <color rgb="FF0E2549"/>
      </bottom>
      <diagonal/>
    </border>
    <border>
      <left/>
      <right style="double">
        <color rgb="FF0E2549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1E1D6C"/>
      </left>
      <right/>
      <top style="thick">
        <color rgb="FF1E1D6C"/>
      </top>
      <bottom/>
      <diagonal/>
    </border>
    <border>
      <left/>
      <right/>
      <top style="thick">
        <color rgb="FF1E1D6C"/>
      </top>
      <bottom/>
      <diagonal/>
    </border>
    <border>
      <left/>
      <right style="thick">
        <color rgb="FF1E1D6C"/>
      </right>
      <top style="thick">
        <color rgb="FF1E1D6C"/>
      </top>
      <bottom/>
      <diagonal/>
    </border>
    <border>
      <left style="thick">
        <color rgb="FF1E1D6C"/>
      </left>
      <right/>
      <top/>
      <bottom/>
      <diagonal/>
    </border>
    <border>
      <left/>
      <right style="thick">
        <color rgb="FF1E1D6C"/>
      </right>
      <top/>
      <bottom/>
      <diagonal/>
    </border>
    <border>
      <left style="thick">
        <color rgb="FF1E1D6C"/>
      </left>
      <right/>
      <top/>
      <bottom style="thick">
        <color rgb="FF1E1D6C"/>
      </bottom>
      <diagonal/>
    </border>
    <border>
      <left/>
      <right/>
      <top/>
      <bottom style="thick">
        <color rgb="FF1E1D6C"/>
      </bottom>
      <diagonal/>
    </border>
    <border>
      <left/>
      <right style="thick">
        <color rgb="FF1E1D6C"/>
      </right>
      <top/>
      <bottom style="thick">
        <color rgb="FF1E1D6C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11" borderId="3" applyNumberFormat="0" applyAlignment="0" applyProtection="0"/>
    <xf numFmtId="0" fontId="1" fillId="2" borderId="4" applyNumberFormat="0" applyFont="0" applyAlignment="0" applyProtection="0"/>
    <xf numFmtId="0" fontId="1" fillId="3" borderId="0">
      <alignment horizontal="center"/>
    </xf>
    <xf numFmtId="0" fontId="1" fillId="4" borderId="0">
      <alignment horizontal="center"/>
    </xf>
    <xf numFmtId="0" fontId="13" fillId="10" borderId="0">
      <alignment horizontal="right" vertical="center"/>
    </xf>
    <xf numFmtId="0" fontId="7" fillId="5" borderId="0"/>
    <xf numFmtId="165" fontId="5" fillId="12" borderId="3"/>
    <xf numFmtId="0" fontId="5" fillId="7" borderId="5"/>
    <xf numFmtId="0" fontId="10" fillId="0" borderId="0" applyNumberFormat="0" applyFill="0" applyBorder="0" applyAlignment="0" applyProtection="0"/>
    <xf numFmtId="0" fontId="6" fillId="6" borderId="3">
      <alignment horizontal="right" vertical="center"/>
    </xf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0" fillId="5" borderId="0" xfId="0" applyFill="1"/>
    <xf numFmtId="0" fontId="0" fillId="5" borderId="0" xfId="0" applyFill="1" applyAlignment="1">
      <alignment horizontal="right" vertical="center"/>
    </xf>
    <xf numFmtId="0" fontId="7" fillId="5" borderId="0" xfId="10"/>
    <xf numFmtId="0" fontId="0" fillId="5" borderId="0" xfId="0" applyFill="1" applyBorder="1"/>
    <xf numFmtId="0" fontId="0" fillId="5" borderId="0" xfId="0" applyFill="1" applyBorder="1" applyAlignment="1">
      <alignment horizontal="right" vertical="center"/>
    </xf>
    <xf numFmtId="0" fontId="0" fillId="5" borderId="6" xfId="0" applyFill="1" applyBorder="1"/>
    <xf numFmtId="0" fontId="0" fillId="5" borderId="9" xfId="0" applyFill="1" applyBorder="1"/>
    <xf numFmtId="165" fontId="5" fillId="12" borderId="0" xfId="11" applyBorder="1"/>
    <xf numFmtId="0" fontId="0" fillId="5" borderId="8" xfId="0" applyFill="1" applyBorder="1"/>
    <xf numFmtId="0" fontId="0" fillId="0" borderId="0" xfId="0" applyBorder="1"/>
    <xf numFmtId="0" fontId="4" fillId="5" borderId="0" xfId="0" applyFont="1" applyFill="1" applyBorder="1"/>
    <xf numFmtId="0" fontId="11" fillId="5" borderId="0" xfId="0" applyFont="1" applyFill="1" applyBorder="1"/>
    <xf numFmtId="0" fontId="11" fillId="11" borderId="0" xfId="5" applyFont="1" applyBorder="1"/>
    <xf numFmtId="166" fontId="11" fillId="11" borderId="0" xfId="5" applyNumberFormat="1" applyFont="1" applyBorder="1"/>
    <xf numFmtId="9" fontId="11" fillId="11" borderId="0" xfId="5" applyNumberFormat="1" applyFont="1" applyBorder="1"/>
    <xf numFmtId="3" fontId="11" fillId="11" borderId="0" xfId="5" applyNumberFormat="1" applyFont="1" applyBorder="1"/>
    <xf numFmtId="0" fontId="11" fillId="11" borderId="0" xfId="5" applyFont="1" applyBorder="1" applyAlignment="1">
      <alignment horizontal="right" vertical="center"/>
    </xf>
    <xf numFmtId="0" fontId="4" fillId="5" borderId="0" xfId="0" applyFont="1" applyFill="1" applyBorder="1" applyAlignment="1">
      <alignment horizontal="center" vertical="center"/>
    </xf>
    <xf numFmtId="0" fontId="12" fillId="5" borderId="10" xfId="10" applyFont="1" applyBorder="1" applyAlignment="1">
      <alignment horizontal="center" vertical="center"/>
    </xf>
    <xf numFmtId="0" fontId="7" fillId="5" borderId="10" xfId="10" applyBorder="1" applyAlignment="1">
      <alignment horizontal="center"/>
    </xf>
    <xf numFmtId="0" fontId="7" fillId="5" borderId="10" xfId="10" applyBorder="1" applyAlignment="1">
      <alignment horizontal="center" wrapText="1"/>
    </xf>
    <xf numFmtId="0" fontId="11" fillId="11" borderId="11" xfId="5" applyFont="1" applyBorder="1"/>
    <xf numFmtId="0" fontId="11" fillId="11" borderId="12" xfId="5" applyFont="1" applyBorder="1"/>
    <xf numFmtId="0" fontId="8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165" fontId="5" fillId="12" borderId="16" xfId="11" applyBorder="1"/>
    <xf numFmtId="165" fontId="5" fillId="12" borderId="17" xfId="11" applyBorder="1"/>
    <xf numFmtId="165" fontId="5" fillId="8" borderId="19" xfId="11" applyFill="1" applyBorder="1"/>
    <xf numFmtId="165" fontId="5" fillId="9" borderId="7" xfId="11" applyFill="1" applyBorder="1"/>
    <xf numFmtId="165" fontId="5" fillId="9" borderId="0" xfId="11" applyFill="1" applyBorder="1"/>
    <xf numFmtId="0" fontId="16" fillId="11" borderId="15" xfId="5" applyFont="1" applyBorder="1"/>
    <xf numFmtId="0" fontId="16" fillId="11" borderId="0" xfId="5" applyFont="1" applyBorder="1"/>
    <xf numFmtId="0" fontId="16" fillId="11" borderId="16" xfId="5" applyFont="1" applyBorder="1"/>
    <xf numFmtId="0" fontId="16" fillId="11" borderId="0" xfId="5" applyFont="1" applyBorder="1" applyAlignment="1">
      <alignment wrapText="1"/>
    </xf>
    <xf numFmtId="0" fontId="16" fillId="11" borderId="17" xfId="5" applyFont="1" applyBorder="1" applyAlignment="1">
      <alignment wrapText="1"/>
    </xf>
    <xf numFmtId="0" fontId="16" fillId="11" borderId="18" xfId="5" applyFont="1" applyBorder="1" applyAlignment="1">
      <alignment wrapText="1"/>
    </xf>
    <xf numFmtId="0" fontId="16" fillId="11" borderId="17" xfId="5" applyFont="1" applyBorder="1"/>
    <xf numFmtId="0" fontId="16" fillId="11" borderId="16" xfId="6" applyFont="1" applyFill="1" applyBorder="1" applyAlignment="1">
      <alignment horizontal="left"/>
    </xf>
    <xf numFmtId="0" fontId="16" fillId="11" borderId="18" xfId="5" applyFont="1" applyFill="1" applyBorder="1" applyAlignment="1">
      <alignment horizontal="left"/>
    </xf>
    <xf numFmtId="0" fontId="16" fillId="11" borderId="17" xfId="6" applyFont="1" applyFill="1" applyBorder="1" applyAlignment="1">
      <alignment horizontal="left"/>
    </xf>
    <xf numFmtId="0" fontId="16" fillId="11" borderId="17" xfId="5" applyFont="1" applyFill="1" applyBorder="1" applyAlignment="1">
      <alignment horizontal="left"/>
    </xf>
    <xf numFmtId="0" fontId="18" fillId="5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6" fillId="11" borderId="17" xfId="5" applyFont="1" applyBorder="1" applyAlignment="1">
      <alignment horizontal="left"/>
    </xf>
    <xf numFmtId="0" fontId="16" fillId="11" borderId="16" xfId="5" applyFont="1" applyBorder="1" applyAlignment="1">
      <alignment horizontal="left"/>
    </xf>
    <xf numFmtId="0" fontId="19" fillId="0" borderId="8" xfId="0" applyFont="1" applyBorder="1" applyAlignment="1">
      <alignment horizontal="left" vertical="center"/>
    </xf>
    <xf numFmtId="0" fontId="0" fillId="5" borderId="20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right" vertical="center"/>
    </xf>
    <xf numFmtId="0" fontId="8" fillId="5" borderId="21" xfId="0" applyFont="1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6" xfId="0" applyFill="1" applyBorder="1" applyAlignment="1">
      <alignment horizontal="right" vertical="center"/>
    </xf>
    <xf numFmtId="0" fontId="8" fillId="5" borderId="26" xfId="0" applyFont="1" applyFill="1" applyBorder="1" applyAlignment="1">
      <alignment vertical="center"/>
    </xf>
    <xf numFmtId="0" fontId="0" fillId="5" borderId="27" xfId="0" applyFill="1" applyBorder="1"/>
    <xf numFmtId="0" fontId="19" fillId="0" borderId="1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2" fillId="5" borderId="0" xfId="10" applyFont="1" applyBorder="1" applyAlignment="1">
      <alignment horizontal="center" vertical="center"/>
    </xf>
    <xf numFmtId="10" fontId="11" fillId="11" borderId="0" xfId="2" applyNumberFormat="1" applyFont="1" applyFill="1" applyBorder="1"/>
    <xf numFmtId="0" fontId="12" fillId="5" borderId="0" xfId="10" applyFont="1" applyBorder="1" applyAlignment="1">
      <alignment horizontal="center" vertical="center"/>
    </xf>
    <xf numFmtId="0" fontId="16" fillId="11" borderId="16" xfId="5" applyFont="1" applyBorder="1" applyAlignment="1">
      <alignment wrapText="1"/>
    </xf>
    <xf numFmtId="0" fontId="12" fillId="5" borderId="10" xfId="10" applyFont="1" applyBorder="1" applyAlignment="1">
      <alignment horizontal="center" vertical="center" wrapText="1"/>
    </xf>
    <xf numFmtId="165" fontId="5" fillId="12" borderId="16" xfId="11" applyBorder="1" applyAlignment="1">
      <alignment wrapText="1"/>
    </xf>
    <xf numFmtId="0" fontId="20" fillId="5" borderId="0" xfId="15" applyFill="1" applyBorder="1"/>
    <xf numFmtId="0" fontId="16" fillId="10" borderId="14" xfId="9" applyFont="1" applyBorder="1" applyProtection="1">
      <alignment horizontal="right" vertical="center"/>
      <protection locked="0" hidden="1"/>
    </xf>
    <xf numFmtId="165" fontId="16" fillId="10" borderId="16" xfId="9" applyNumberFormat="1" applyFont="1" applyBorder="1" applyProtection="1">
      <alignment horizontal="right" vertical="center"/>
      <protection locked="0" hidden="1"/>
    </xf>
    <xf numFmtId="0" fontId="16" fillId="10" borderId="0" xfId="9" applyFont="1" applyBorder="1" applyProtection="1">
      <alignment horizontal="right" vertical="center"/>
      <protection locked="0" hidden="1"/>
    </xf>
    <xf numFmtId="165" fontId="5" fillId="12" borderId="0" xfId="11" applyBorder="1" applyProtection="1">
      <protection locked="0" hidden="1"/>
    </xf>
    <xf numFmtId="165" fontId="16" fillId="10" borderId="17" xfId="9" applyNumberFormat="1" applyFont="1" applyBorder="1" applyProtection="1">
      <alignment horizontal="right" vertical="center"/>
      <protection locked="0" hidden="1"/>
    </xf>
    <xf numFmtId="9" fontId="16" fillId="10" borderId="16" xfId="2" applyFont="1" applyFill="1" applyBorder="1" applyAlignment="1" applyProtection="1">
      <alignment horizontal="right" vertical="center"/>
      <protection locked="0" hidden="1"/>
    </xf>
    <xf numFmtId="165" fontId="5" fillId="9" borderId="8" xfId="11" applyFill="1" applyBorder="1" applyProtection="1">
      <protection locked="0" hidden="1"/>
    </xf>
    <xf numFmtId="165" fontId="5" fillId="12" borderId="16" xfId="11" applyBorder="1" applyProtection="1">
      <protection locked="0" hidden="1"/>
    </xf>
    <xf numFmtId="165" fontId="5" fillId="12" borderId="17" xfId="11" applyBorder="1" applyProtection="1">
      <protection locked="0" hidden="1"/>
    </xf>
    <xf numFmtId="0" fontId="0" fillId="5" borderId="0" xfId="0" applyFill="1" applyBorder="1" applyAlignment="1" applyProtection="1">
      <alignment horizontal="right" vertical="center"/>
      <protection locked="0" hidden="1"/>
    </xf>
    <xf numFmtId="165" fontId="5" fillId="9" borderId="0" xfId="11" applyFill="1" applyBorder="1" applyProtection="1">
      <protection locked="0" hidden="1"/>
    </xf>
    <xf numFmtId="0" fontId="16" fillId="11" borderId="16" xfId="5" applyFont="1" applyFill="1" applyBorder="1" applyAlignment="1" applyProtection="1">
      <alignment horizontal="right" vertical="center"/>
      <protection locked="0" hidden="1"/>
    </xf>
    <xf numFmtId="0" fontId="16" fillId="10" borderId="17" xfId="9" applyFont="1" applyBorder="1" applyProtection="1">
      <alignment horizontal="right" vertical="center"/>
      <protection locked="0" hidden="1"/>
    </xf>
    <xf numFmtId="0" fontId="16" fillId="11" borderId="17" xfId="5" applyFont="1" applyBorder="1" applyAlignment="1" applyProtection="1">
      <alignment horizontal="right" vertical="center"/>
      <protection locked="0" hidden="1"/>
    </xf>
    <xf numFmtId="0" fontId="16" fillId="10" borderId="17" xfId="13" applyFont="1" applyFill="1" applyBorder="1" applyAlignment="1" applyProtection="1">
      <alignment horizontal="right" vertical="center"/>
      <protection locked="0" hidden="1"/>
    </xf>
    <xf numFmtId="2" fontId="5" fillId="12" borderId="0" xfId="11" applyNumberFormat="1" applyBorder="1" applyProtection="1">
      <protection locked="0" hidden="1"/>
    </xf>
    <xf numFmtId="0" fontId="16" fillId="10" borderId="16" xfId="9" applyFont="1" applyBorder="1" applyProtection="1">
      <alignment horizontal="right" vertical="center"/>
      <protection locked="0" hidden="1"/>
    </xf>
    <xf numFmtId="2" fontId="5" fillId="12" borderId="17" xfId="11" applyNumberFormat="1" applyBorder="1" applyProtection="1">
      <protection locked="0" hidden="1"/>
    </xf>
    <xf numFmtId="2" fontId="5" fillId="9" borderId="0" xfId="11" applyNumberFormat="1" applyFill="1" applyBorder="1" applyProtection="1">
      <protection locked="0" hidden="1"/>
    </xf>
    <xf numFmtId="165" fontId="5" fillId="8" borderId="19" xfId="11" applyFill="1" applyBorder="1" applyProtection="1">
      <protection locked="0" hidden="1"/>
    </xf>
    <xf numFmtId="165" fontId="5" fillId="12" borderId="0" xfId="11" applyBorder="1" applyAlignment="1" applyProtection="1">
      <alignment horizontal="right" vertical="center"/>
      <protection locked="0" hidden="1"/>
    </xf>
    <xf numFmtId="9" fontId="16" fillId="10" borderId="17" xfId="2" applyFont="1" applyFill="1" applyBorder="1" applyAlignment="1" applyProtection="1">
      <alignment horizontal="right" vertical="center"/>
      <protection locked="0" hidden="1"/>
    </xf>
    <xf numFmtId="0" fontId="14" fillId="5" borderId="0" xfId="4" applyFont="1" applyFill="1" applyBorder="1" applyAlignment="1">
      <alignment horizontal="left"/>
    </xf>
    <xf numFmtId="0" fontId="15" fillId="5" borderId="0" xfId="3" applyFont="1" applyFill="1" applyBorder="1" applyAlignment="1">
      <alignment horizontal="center" vertical="center" wrapText="1"/>
    </xf>
    <xf numFmtId="0" fontId="12" fillId="5" borderId="0" xfId="10" applyFont="1" applyBorder="1" applyAlignment="1">
      <alignment horizontal="center" wrapText="1"/>
    </xf>
    <xf numFmtId="0" fontId="12" fillId="5" borderId="10" xfId="10" applyFont="1" applyBorder="1" applyAlignment="1">
      <alignment horizontal="center" wrapText="1"/>
    </xf>
    <xf numFmtId="0" fontId="12" fillId="5" borderId="0" xfId="10" applyFont="1" applyBorder="1" applyAlignment="1">
      <alignment horizontal="center" vertical="center"/>
    </xf>
  </cellXfs>
  <cellStyles count="16">
    <cellStyle name="Currency" xfId="1" builtinId="4" customBuiltin="1"/>
    <cellStyle name="Explanatory Text" xfId="13" builtinId="53"/>
    <cellStyle name="Heading 1" xfId="3" builtinId="16"/>
    <cellStyle name="Heading 2" xfId="4" builtinId="17"/>
    <cellStyle name="Hyperlink" xfId="15" builtinId="8"/>
    <cellStyle name="Input" xfId="5" builtinId="20" customBuiltin="1"/>
    <cellStyle name="Normal" xfId="0" builtinId="0"/>
    <cellStyle name="Note" xfId="6" builtinId="10"/>
    <cellStyle name="Percent" xfId="2" builtinId="5"/>
    <cellStyle name="Stil 1" xfId="8" xr:uid="{00000000-0005-0000-0000-000009000000}"/>
    <cellStyle name="Stil 2" xfId="7" xr:uid="{00000000-0005-0000-0000-00000A000000}"/>
    <cellStyle name="Style 1" xfId="9" xr:uid="{00000000-0005-0000-0000-00000B000000}"/>
    <cellStyle name="Style 1 2" xfId="14" xr:uid="{00000000-0005-0000-0000-00000C000000}"/>
    <cellStyle name="Style 2" xfId="10" xr:uid="{00000000-0005-0000-0000-00000D000000}"/>
    <cellStyle name="Style 3" xfId="11" xr:uid="{00000000-0005-0000-0000-00000E000000}"/>
    <cellStyle name="Style 4" xfId="12" xr:uid="{00000000-0005-0000-0000-00000F000000}"/>
  </cellStyles>
  <dxfs count="0"/>
  <tableStyles count="0" defaultTableStyle="TableStyleMedium2" defaultPivotStyle="PivotStyleLight16"/>
  <colors>
    <mruColors>
      <color rgb="FFD9224C"/>
      <color rgb="FFEDEEFC"/>
      <color rgb="FFF19CB8"/>
      <color rgb="FFD4D7F8"/>
      <color rgb="FF7680E6"/>
      <color rgb="FFF3F9FC"/>
      <color rgb="FF1E1D6C"/>
      <color rgb="FF0E2549"/>
      <color rgb="FFE9F2F9"/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reuhand-suche.ch/?utm_source=excel&amp;utm_medium=logo&amp;utm_campaign=stunden" TargetMode="External"/><Relationship Id="rId1" Type="http://schemas.openxmlformats.org/officeDocument/2006/relationships/hyperlink" Target="https://www.salarium.bfs.admin.ch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reuhand-suche.ch/?utm_source=excel&amp;utm_medium=logo&amp;utm_campaign=stunden" TargetMode="External"/><Relationship Id="rId1" Type="http://schemas.openxmlformats.org/officeDocument/2006/relationships/hyperlink" Target="https://www.salarium.bfs.admin.ch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reuhand-suche.ch/?utm_source=excel&amp;utm_medium=logo&amp;utm_campaign=stunden" TargetMode="External"/><Relationship Id="rId1" Type="http://schemas.openxmlformats.org/officeDocument/2006/relationships/hyperlink" Target="https://www.salarium.bfs.admin.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31823</xdr:colOff>
      <xdr:row>4</xdr:row>
      <xdr:rowOff>123825</xdr:rowOff>
    </xdr:from>
    <xdr:to>
      <xdr:col>11</xdr:col>
      <xdr:colOff>76200</xdr:colOff>
      <xdr:row>10</xdr:row>
      <xdr:rowOff>152400</xdr:rowOff>
    </xdr:to>
    <xdr:sp macro="" textlink="">
      <xdr:nvSpPr>
        <xdr:cNvPr id="2" name="Speech Bubble: Ov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0B71D9-D6E9-4A46-AA3C-9D54E0DAB75F}"/>
            </a:ext>
          </a:extLst>
        </xdr:cNvPr>
        <xdr:cNvSpPr/>
      </xdr:nvSpPr>
      <xdr:spPr>
        <a:xfrm rot="10800000" flipV="1">
          <a:off x="10175948" y="2114550"/>
          <a:ext cx="1958902" cy="1285875"/>
        </a:xfrm>
        <a:prstGeom prst="wedgeEllipseCallout">
          <a:avLst>
            <a:gd name="adj1" fmla="val 63189"/>
            <a:gd name="adj2" fmla="val 21953"/>
          </a:avLst>
        </a:prstGeom>
        <a:solidFill>
          <a:srgbClr val="F19CB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Durchschnittslohn für Ihre</a:t>
          </a:r>
          <a:r>
            <a:rPr lang="de-CH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Tätigkeit in Ihrer Branche b</a:t>
          </a:r>
          <a:r>
            <a:rPr lang="de-CH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erechnen </a:t>
          </a:r>
          <a:r>
            <a:rPr lang="de-CH" sz="1050" b="1" i="0">
              <a:solidFill>
                <a:schemeClr val="bg1"/>
              </a:solidFill>
            </a:rPr>
            <a:t>(</a:t>
          </a:r>
          <a:r>
            <a:rPr lang="de-CH" sz="1050" b="1" i="0" u="sng">
              <a:solidFill>
                <a:schemeClr val="bg1"/>
              </a:solidFill>
            </a:rPr>
            <a:t>Link</a:t>
          </a:r>
          <a:r>
            <a:rPr lang="de-CH" sz="1050" b="1" i="0">
              <a:solidFill>
                <a:schemeClr val="bg1"/>
              </a:solidFill>
            </a:rPr>
            <a:t>)</a:t>
          </a:r>
          <a:endParaRPr lang="ru-RU" sz="1050" b="1" i="0">
            <a:solidFill>
              <a:schemeClr val="bg1"/>
            </a:solidFill>
          </a:endParaRPr>
        </a:p>
        <a:p>
          <a:pPr algn="ctr"/>
          <a:endParaRPr lang="de-CH" sz="1100" b="1" i="0"/>
        </a:p>
      </xdr:txBody>
    </xdr:sp>
    <xdr:clientData/>
  </xdr:twoCellAnchor>
  <xdr:twoCellAnchor editAs="oneCell">
    <xdr:from>
      <xdr:col>4</xdr:col>
      <xdr:colOff>243321</xdr:colOff>
      <xdr:row>0</xdr:row>
      <xdr:rowOff>363680</xdr:rowOff>
    </xdr:from>
    <xdr:to>
      <xdr:col>5</xdr:col>
      <xdr:colOff>126795</xdr:colOff>
      <xdr:row>0</xdr:row>
      <xdr:rowOff>935181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2FC2A7-9840-423C-9518-AFEED16B2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246" y="363680"/>
          <a:ext cx="3607749" cy="571501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12</xdr:row>
      <xdr:rowOff>78544</xdr:rowOff>
    </xdr:from>
    <xdr:to>
      <xdr:col>4</xdr:col>
      <xdr:colOff>840301</xdr:colOff>
      <xdr:row>26</xdr:row>
      <xdr:rowOff>155032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4BD504AA-D821-4F0D-BF61-CC4FE05660FD}"/>
            </a:ext>
          </a:extLst>
        </xdr:cNvPr>
        <xdr:cNvGrpSpPr/>
      </xdr:nvGrpSpPr>
      <xdr:grpSpPr>
        <a:xfrm>
          <a:off x="4241800" y="3812344"/>
          <a:ext cx="1824551" cy="3480088"/>
          <a:chOff x="394755" y="3650327"/>
          <a:chExt cx="1564590" cy="3154886"/>
        </a:xfrm>
      </xdr:grpSpPr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EDF399EB-A07E-415E-838F-716A4083B54C}"/>
              </a:ext>
            </a:extLst>
          </xdr:cNvPr>
          <xdr:cNvSpPr/>
        </xdr:nvSpPr>
        <xdr:spPr>
          <a:xfrm rot="10950711">
            <a:off x="394755" y="3650327"/>
            <a:ext cx="1564590" cy="3127606"/>
          </a:xfrm>
          <a:prstGeom prst="arc">
            <a:avLst>
              <a:gd name="adj1" fmla="val 16435105"/>
              <a:gd name="adj2" fmla="val 5337639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CEA3B3E0-9C82-4708-BC76-D60964EA11F2}"/>
              </a:ext>
            </a:extLst>
          </xdr:cNvPr>
          <xdr:cNvGrpSpPr/>
        </xdr:nvGrpSpPr>
        <xdr:grpSpPr>
          <a:xfrm>
            <a:off x="705715" y="5764356"/>
            <a:ext cx="711776" cy="1040857"/>
            <a:chOff x="705715" y="5764356"/>
            <a:chExt cx="711776" cy="1040857"/>
          </a:xfrm>
        </xdr:grpSpPr>
        <xdr:sp macro="" textlink="">
          <xdr:nvSpPr>
            <xdr:cNvPr id="16" name="Arc 15">
              <a:extLst>
                <a:ext uri="{FF2B5EF4-FFF2-40B4-BE49-F238E27FC236}">
                  <a16:creationId xmlns:a16="http://schemas.microsoft.com/office/drawing/2014/main" id="{ECC375B9-0588-4BC2-AC83-AE39C4C9D9FB}"/>
                </a:ext>
              </a:extLst>
            </xdr:cNvPr>
            <xdr:cNvSpPr/>
          </xdr:nvSpPr>
          <xdr:spPr>
            <a:xfrm rot="10800000">
              <a:off x="705715" y="5764356"/>
              <a:ext cx="711776" cy="1019174"/>
            </a:xfrm>
            <a:prstGeom prst="arc">
              <a:avLst>
                <a:gd name="adj1" fmla="val 16257683"/>
                <a:gd name="adj2" fmla="val 5983390"/>
              </a:avLst>
            </a:prstGeom>
            <a:ln w="19050" cap="flat" cmpd="sng" algn="ctr">
              <a:solidFill>
                <a:srgbClr val="1E1D6C"/>
              </a:solidFill>
              <a:prstDash val="dash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  <xdr:sp macro="" textlink="">
          <xdr:nvSpPr>
            <xdr:cNvPr id="17" name="Arc 16">
              <a:extLst>
                <a:ext uri="{FF2B5EF4-FFF2-40B4-BE49-F238E27FC236}">
                  <a16:creationId xmlns:a16="http://schemas.microsoft.com/office/drawing/2014/main" id="{04175716-F67C-4A51-84E0-A9CCE99F7ADC}"/>
                </a:ext>
              </a:extLst>
            </xdr:cNvPr>
            <xdr:cNvSpPr/>
          </xdr:nvSpPr>
          <xdr:spPr>
            <a:xfrm rot="10800000">
              <a:off x="847725" y="6364430"/>
              <a:ext cx="379268" cy="409575"/>
            </a:xfrm>
            <a:prstGeom prst="arc">
              <a:avLst>
                <a:gd name="adj1" fmla="val 15926326"/>
                <a:gd name="adj2" fmla="val 6836685"/>
              </a:avLst>
            </a:prstGeom>
            <a:ln w="19050" cap="flat" cmpd="sng" algn="ctr">
              <a:solidFill>
                <a:srgbClr val="1E1D6C"/>
              </a:solidFill>
              <a:prstDash val="dash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  <xdr:sp macro="" textlink="">
          <xdr:nvSpPr>
            <xdr:cNvPr id="26" name="Arrow: Right 25">
              <a:extLst>
                <a:ext uri="{FF2B5EF4-FFF2-40B4-BE49-F238E27FC236}">
                  <a16:creationId xmlns:a16="http://schemas.microsoft.com/office/drawing/2014/main" id="{788906BB-1593-4B2A-8A1F-DBEE5CC9D64E}"/>
                </a:ext>
              </a:extLst>
            </xdr:cNvPr>
            <xdr:cNvSpPr/>
          </xdr:nvSpPr>
          <xdr:spPr>
            <a:xfrm>
              <a:off x="1095373" y="6740285"/>
              <a:ext cx="71283" cy="64928"/>
            </a:xfrm>
            <a:prstGeom prst="rightArrow">
              <a:avLst>
                <a:gd name="adj1" fmla="val 15861"/>
                <a:gd name="adj2" fmla="val 70139"/>
              </a:avLst>
            </a:prstGeom>
            <a:solidFill>
              <a:srgbClr val="1D1D6C"/>
            </a:solidFill>
            <a:ln>
              <a:solidFill>
                <a:srgbClr val="1E1D6C"/>
              </a:solidFill>
            </a:ln>
          </xdr:spPr>
          <xdr:style>
            <a:lnRef idx="3">
              <a:schemeClr val="lt1"/>
            </a:lnRef>
            <a:fillRef idx="1">
              <a:schemeClr val="accent2"/>
            </a:fillRef>
            <a:effectRef idx="1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</xdr:grpSp>
    </xdr:grpSp>
    <xdr:clientData/>
  </xdr:twoCellAnchor>
  <xdr:twoCellAnchor>
    <xdr:from>
      <xdr:col>5</xdr:col>
      <xdr:colOff>754180</xdr:colOff>
      <xdr:row>26</xdr:row>
      <xdr:rowOff>85725</xdr:rowOff>
    </xdr:from>
    <xdr:to>
      <xdr:col>9</xdr:col>
      <xdr:colOff>57149</xdr:colOff>
      <xdr:row>34</xdr:row>
      <xdr:rowOff>129388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B408FED3-CB69-42FB-BBDF-E111AAEE30A6}"/>
            </a:ext>
          </a:extLst>
        </xdr:cNvPr>
        <xdr:cNvGrpSpPr/>
      </xdr:nvGrpSpPr>
      <xdr:grpSpPr>
        <a:xfrm flipH="1">
          <a:off x="9879130" y="7223125"/>
          <a:ext cx="1842969" cy="2107413"/>
          <a:chOff x="618422" y="5769066"/>
          <a:chExt cx="772210" cy="1031436"/>
        </a:xfrm>
      </xdr:grpSpPr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457FF9B5-864B-4A62-9194-162680AB8D2C}"/>
              </a:ext>
            </a:extLst>
          </xdr:cNvPr>
          <xdr:cNvSpPr/>
        </xdr:nvSpPr>
        <xdr:spPr>
          <a:xfrm rot="10636197">
            <a:off x="618422" y="5769066"/>
            <a:ext cx="772210" cy="1019174"/>
          </a:xfrm>
          <a:prstGeom prst="arc">
            <a:avLst>
              <a:gd name="adj1" fmla="val 16655096"/>
              <a:gd name="adj2" fmla="val 6137994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sp macro="" textlink="">
        <xdr:nvSpPr>
          <xdr:cNvPr id="33" name="Arc 32">
            <a:extLst>
              <a:ext uri="{FF2B5EF4-FFF2-40B4-BE49-F238E27FC236}">
                <a16:creationId xmlns:a16="http://schemas.microsoft.com/office/drawing/2014/main" id="{344871E9-862A-4A0D-BA34-C6BC81276221}"/>
              </a:ext>
            </a:extLst>
          </xdr:cNvPr>
          <xdr:cNvSpPr/>
        </xdr:nvSpPr>
        <xdr:spPr>
          <a:xfrm rot="10800000">
            <a:off x="899853" y="6538236"/>
            <a:ext cx="245968" cy="232393"/>
          </a:xfrm>
          <a:prstGeom prst="arc">
            <a:avLst>
              <a:gd name="adj1" fmla="val 15926326"/>
              <a:gd name="adj2" fmla="val 6480100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sp macro="" textlink="">
        <xdr:nvSpPr>
          <xdr:cNvPr id="34" name="Arrow: Right 33">
            <a:extLst>
              <a:ext uri="{FF2B5EF4-FFF2-40B4-BE49-F238E27FC236}">
                <a16:creationId xmlns:a16="http://schemas.microsoft.com/office/drawing/2014/main" id="{DC73F4CA-8387-4661-8931-50C82B7DB9B2}"/>
              </a:ext>
            </a:extLst>
          </xdr:cNvPr>
          <xdr:cNvSpPr/>
        </xdr:nvSpPr>
        <xdr:spPr>
          <a:xfrm>
            <a:off x="1028225" y="6735574"/>
            <a:ext cx="71283" cy="64928"/>
          </a:xfrm>
          <a:prstGeom prst="rightArrow">
            <a:avLst>
              <a:gd name="adj1" fmla="val 15861"/>
              <a:gd name="adj2" fmla="val 70139"/>
            </a:avLst>
          </a:prstGeom>
          <a:solidFill>
            <a:srgbClr val="1D1D6C"/>
          </a:solidFill>
          <a:ln>
            <a:solidFill>
              <a:srgbClr val="1E1D6C"/>
            </a:solidFill>
          </a:ln>
        </xdr:spPr>
        <xdr:style>
          <a:lnRef idx="3">
            <a:schemeClr val="lt1"/>
          </a:lnRef>
          <a:fillRef idx="1">
            <a:schemeClr val="accent2"/>
          </a:fillRef>
          <a:effectRef idx="1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31823</xdr:colOff>
      <xdr:row>4</xdr:row>
      <xdr:rowOff>123825</xdr:rowOff>
    </xdr:from>
    <xdr:to>
      <xdr:col>11</xdr:col>
      <xdr:colOff>76200</xdr:colOff>
      <xdr:row>10</xdr:row>
      <xdr:rowOff>152400</xdr:rowOff>
    </xdr:to>
    <xdr:sp macro="" textlink="">
      <xdr:nvSpPr>
        <xdr:cNvPr id="2" name="Speech Bubble: Ov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0537C-E006-43F3-AC2A-A9909FFE9057}"/>
            </a:ext>
          </a:extLst>
        </xdr:cNvPr>
        <xdr:cNvSpPr/>
      </xdr:nvSpPr>
      <xdr:spPr>
        <a:xfrm rot="10800000" flipV="1">
          <a:off x="10661723" y="2105025"/>
          <a:ext cx="2057327" cy="1228725"/>
        </a:xfrm>
        <a:prstGeom prst="wedgeEllipseCallout">
          <a:avLst>
            <a:gd name="adj1" fmla="val 63189"/>
            <a:gd name="adj2" fmla="val 21953"/>
          </a:avLst>
        </a:prstGeom>
        <a:solidFill>
          <a:srgbClr val="F19CB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Durchschnittslohn für Ihre</a:t>
          </a:r>
          <a:r>
            <a:rPr lang="de-CH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Tätigkeit in Ihrer Branche b</a:t>
          </a:r>
          <a:r>
            <a:rPr lang="de-CH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erechnen </a:t>
          </a:r>
          <a:r>
            <a:rPr lang="de-CH" sz="1050" b="1" i="0">
              <a:solidFill>
                <a:schemeClr val="bg1"/>
              </a:solidFill>
            </a:rPr>
            <a:t>(</a:t>
          </a:r>
          <a:r>
            <a:rPr lang="de-CH" sz="1050" b="1" i="0" u="sng">
              <a:solidFill>
                <a:schemeClr val="bg1"/>
              </a:solidFill>
            </a:rPr>
            <a:t>Link</a:t>
          </a:r>
          <a:r>
            <a:rPr lang="de-CH" sz="1050" b="1" i="0">
              <a:solidFill>
                <a:schemeClr val="bg1"/>
              </a:solidFill>
            </a:rPr>
            <a:t>)</a:t>
          </a:r>
          <a:endParaRPr lang="ru-RU" sz="1050" b="1" i="0">
            <a:solidFill>
              <a:schemeClr val="bg1"/>
            </a:solidFill>
          </a:endParaRPr>
        </a:p>
        <a:p>
          <a:pPr algn="ctr"/>
          <a:endParaRPr lang="de-CH" sz="1100" b="1" i="0"/>
        </a:p>
      </xdr:txBody>
    </xdr:sp>
    <xdr:clientData/>
  </xdr:twoCellAnchor>
  <xdr:twoCellAnchor editAs="oneCell">
    <xdr:from>
      <xdr:col>4</xdr:col>
      <xdr:colOff>243321</xdr:colOff>
      <xdr:row>0</xdr:row>
      <xdr:rowOff>363680</xdr:rowOff>
    </xdr:from>
    <xdr:to>
      <xdr:col>5</xdr:col>
      <xdr:colOff>126795</xdr:colOff>
      <xdr:row>0</xdr:row>
      <xdr:rowOff>935181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C736FC-36FB-42B1-B09E-24064F9B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071" y="363680"/>
          <a:ext cx="3782374" cy="571501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12</xdr:row>
      <xdr:rowOff>78544</xdr:rowOff>
    </xdr:from>
    <xdr:to>
      <xdr:col>4</xdr:col>
      <xdr:colOff>751401</xdr:colOff>
      <xdr:row>26</xdr:row>
      <xdr:rowOff>155032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84903F9-FFE0-45B0-B88C-15F1A073E74D}"/>
            </a:ext>
          </a:extLst>
        </xdr:cNvPr>
        <xdr:cNvGrpSpPr/>
      </xdr:nvGrpSpPr>
      <xdr:grpSpPr>
        <a:xfrm>
          <a:off x="4292600" y="3812344"/>
          <a:ext cx="1824551" cy="3480088"/>
          <a:chOff x="394755" y="3650327"/>
          <a:chExt cx="1564590" cy="3154886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67B5507F-5A9E-A180-E140-9CA5FACC1287}"/>
              </a:ext>
            </a:extLst>
          </xdr:cNvPr>
          <xdr:cNvSpPr/>
        </xdr:nvSpPr>
        <xdr:spPr>
          <a:xfrm rot="10950711">
            <a:off x="394755" y="3650327"/>
            <a:ext cx="1564590" cy="3127606"/>
          </a:xfrm>
          <a:prstGeom prst="arc">
            <a:avLst>
              <a:gd name="adj1" fmla="val 16435105"/>
              <a:gd name="adj2" fmla="val 5337639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1784127B-7A6B-2BE8-9663-4079B6D67E9E}"/>
              </a:ext>
            </a:extLst>
          </xdr:cNvPr>
          <xdr:cNvGrpSpPr/>
        </xdr:nvGrpSpPr>
        <xdr:grpSpPr>
          <a:xfrm>
            <a:off x="705715" y="5764356"/>
            <a:ext cx="711776" cy="1040857"/>
            <a:chOff x="705715" y="5764356"/>
            <a:chExt cx="711776" cy="1040857"/>
          </a:xfrm>
        </xdr:grpSpPr>
        <xdr:sp macro="" textlink="">
          <xdr:nvSpPr>
            <xdr:cNvPr id="7" name="Arc 6">
              <a:extLst>
                <a:ext uri="{FF2B5EF4-FFF2-40B4-BE49-F238E27FC236}">
                  <a16:creationId xmlns:a16="http://schemas.microsoft.com/office/drawing/2014/main" id="{6A493093-1F69-C29F-0AFF-7B3A0E79B7DD}"/>
                </a:ext>
              </a:extLst>
            </xdr:cNvPr>
            <xdr:cNvSpPr/>
          </xdr:nvSpPr>
          <xdr:spPr>
            <a:xfrm rot="10800000">
              <a:off x="705715" y="5764356"/>
              <a:ext cx="711776" cy="1019174"/>
            </a:xfrm>
            <a:prstGeom prst="arc">
              <a:avLst>
                <a:gd name="adj1" fmla="val 16257683"/>
                <a:gd name="adj2" fmla="val 5983390"/>
              </a:avLst>
            </a:prstGeom>
            <a:ln w="19050" cap="flat" cmpd="sng" algn="ctr">
              <a:solidFill>
                <a:srgbClr val="1E1D6C"/>
              </a:solidFill>
              <a:prstDash val="dash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  <xdr:sp macro="" textlink="">
          <xdr:nvSpPr>
            <xdr:cNvPr id="8" name="Arc 7">
              <a:extLst>
                <a:ext uri="{FF2B5EF4-FFF2-40B4-BE49-F238E27FC236}">
                  <a16:creationId xmlns:a16="http://schemas.microsoft.com/office/drawing/2014/main" id="{0A5955CA-4467-FFE8-ECA2-53AC7A51C9B3}"/>
                </a:ext>
              </a:extLst>
            </xdr:cNvPr>
            <xdr:cNvSpPr/>
          </xdr:nvSpPr>
          <xdr:spPr>
            <a:xfrm rot="10800000">
              <a:off x="847725" y="6364430"/>
              <a:ext cx="379268" cy="409575"/>
            </a:xfrm>
            <a:prstGeom prst="arc">
              <a:avLst>
                <a:gd name="adj1" fmla="val 15926326"/>
                <a:gd name="adj2" fmla="val 6836685"/>
              </a:avLst>
            </a:prstGeom>
            <a:ln w="19050" cap="flat" cmpd="sng" algn="ctr">
              <a:solidFill>
                <a:srgbClr val="1E1D6C"/>
              </a:solidFill>
              <a:prstDash val="dash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  <xdr:sp macro="" textlink="">
          <xdr:nvSpPr>
            <xdr:cNvPr id="9" name="Arrow: Right 8">
              <a:extLst>
                <a:ext uri="{FF2B5EF4-FFF2-40B4-BE49-F238E27FC236}">
                  <a16:creationId xmlns:a16="http://schemas.microsoft.com/office/drawing/2014/main" id="{CB403109-3491-ED6A-3819-43DABF80F9E3}"/>
                </a:ext>
              </a:extLst>
            </xdr:cNvPr>
            <xdr:cNvSpPr/>
          </xdr:nvSpPr>
          <xdr:spPr>
            <a:xfrm>
              <a:off x="1095373" y="6740285"/>
              <a:ext cx="71283" cy="64928"/>
            </a:xfrm>
            <a:prstGeom prst="rightArrow">
              <a:avLst>
                <a:gd name="adj1" fmla="val 15861"/>
                <a:gd name="adj2" fmla="val 70139"/>
              </a:avLst>
            </a:prstGeom>
            <a:solidFill>
              <a:srgbClr val="1D1D6C"/>
            </a:solidFill>
            <a:ln>
              <a:solidFill>
                <a:srgbClr val="1E1D6C"/>
              </a:solidFill>
            </a:ln>
          </xdr:spPr>
          <xdr:style>
            <a:lnRef idx="3">
              <a:schemeClr val="lt1"/>
            </a:lnRef>
            <a:fillRef idx="1">
              <a:schemeClr val="accent2"/>
            </a:fillRef>
            <a:effectRef idx="1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</xdr:grpSp>
    </xdr:grpSp>
    <xdr:clientData/>
  </xdr:twoCellAnchor>
  <xdr:twoCellAnchor>
    <xdr:from>
      <xdr:col>5</xdr:col>
      <xdr:colOff>436680</xdr:colOff>
      <xdr:row>26</xdr:row>
      <xdr:rowOff>104775</xdr:rowOff>
    </xdr:from>
    <xdr:to>
      <xdr:col>8</xdr:col>
      <xdr:colOff>228599</xdr:colOff>
      <xdr:row>34</xdr:row>
      <xdr:rowOff>148438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97BC2CF-C3E8-4BAE-A66F-BFE133AA1DE6}"/>
            </a:ext>
          </a:extLst>
        </xdr:cNvPr>
        <xdr:cNvGrpSpPr/>
      </xdr:nvGrpSpPr>
      <xdr:grpSpPr>
        <a:xfrm flipH="1">
          <a:off x="9701330" y="7242175"/>
          <a:ext cx="1398469" cy="2107413"/>
          <a:chOff x="618422" y="5769066"/>
          <a:chExt cx="772210" cy="1031436"/>
        </a:xfrm>
      </xdr:grpSpPr>
      <xdr:sp macro="" textlink="">
        <xdr:nvSpPr>
          <xdr:cNvPr id="11" name="Arc 10">
            <a:extLst>
              <a:ext uri="{FF2B5EF4-FFF2-40B4-BE49-F238E27FC236}">
                <a16:creationId xmlns:a16="http://schemas.microsoft.com/office/drawing/2014/main" id="{D66FFFB3-9C71-1D76-2CA3-FA52C3255EEC}"/>
              </a:ext>
            </a:extLst>
          </xdr:cNvPr>
          <xdr:cNvSpPr/>
        </xdr:nvSpPr>
        <xdr:spPr>
          <a:xfrm rot="10636197">
            <a:off x="618422" y="5769066"/>
            <a:ext cx="772210" cy="1019174"/>
          </a:xfrm>
          <a:prstGeom prst="arc">
            <a:avLst>
              <a:gd name="adj1" fmla="val 16655096"/>
              <a:gd name="adj2" fmla="val 6137994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235BB5E1-B4E2-8011-07D8-C98082C984D9}"/>
              </a:ext>
            </a:extLst>
          </xdr:cNvPr>
          <xdr:cNvSpPr/>
        </xdr:nvSpPr>
        <xdr:spPr>
          <a:xfrm rot="10800000">
            <a:off x="899853" y="6538236"/>
            <a:ext cx="245968" cy="232393"/>
          </a:xfrm>
          <a:prstGeom prst="arc">
            <a:avLst>
              <a:gd name="adj1" fmla="val 15926326"/>
              <a:gd name="adj2" fmla="val 6480100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sp macro="" textlink="">
        <xdr:nvSpPr>
          <xdr:cNvPr id="13" name="Arrow: Right 12">
            <a:extLst>
              <a:ext uri="{FF2B5EF4-FFF2-40B4-BE49-F238E27FC236}">
                <a16:creationId xmlns:a16="http://schemas.microsoft.com/office/drawing/2014/main" id="{1C1D2C46-372A-A72C-1406-5C713F52DE6E}"/>
              </a:ext>
            </a:extLst>
          </xdr:cNvPr>
          <xdr:cNvSpPr/>
        </xdr:nvSpPr>
        <xdr:spPr>
          <a:xfrm>
            <a:off x="1028225" y="6735574"/>
            <a:ext cx="71283" cy="64928"/>
          </a:xfrm>
          <a:prstGeom prst="rightArrow">
            <a:avLst>
              <a:gd name="adj1" fmla="val 15861"/>
              <a:gd name="adj2" fmla="val 70139"/>
            </a:avLst>
          </a:prstGeom>
          <a:solidFill>
            <a:srgbClr val="1D1D6C"/>
          </a:solidFill>
          <a:ln>
            <a:solidFill>
              <a:srgbClr val="1E1D6C"/>
            </a:solidFill>
          </a:ln>
        </xdr:spPr>
        <xdr:style>
          <a:lnRef idx="3">
            <a:schemeClr val="lt1"/>
          </a:lnRef>
          <a:fillRef idx="1">
            <a:schemeClr val="accent2"/>
          </a:fillRef>
          <a:effectRef idx="1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31823</xdr:colOff>
      <xdr:row>4</xdr:row>
      <xdr:rowOff>123825</xdr:rowOff>
    </xdr:from>
    <xdr:to>
      <xdr:col>11</xdr:col>
      <xdr:colOff>76200</xdr:colOff>
      <xdr:row>10</xdr:row>
      <xdr:rowOff>152400</xdr:rowOff>
    </xdr:to>
    <xdr:sp macro="" textlink="">
      <xdr:nvSpPr>
        <xdr:cNvPr id="2" name="Speech Bubble: Ov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0A752-611C-427B-AD13-8D4083B6CC80}"/>
            </a:ext>
          </a:extLst>
        </xdr:cNvPr>
        <xdr:cNvSpPr/>
      </xdr:nvSpPr>
      <xdr:spPr>
        <a:xfrm rot="10800000" flipV="1">
          <a:off x="10661723" y="2105025"/>
          <a:ext cx="2057327" cy="1228725"/>
        </a:xfrm>
        <a:prstGeom prst="wedgeEllipseCallout">
          <a:avLst>
            <a:gd name="adj1" fmla="val 63189"/>
            <a:gd name="adj2" fmla="val 21953"/>
          </a:avLst>
        </a:prstGeom>
        <a:solidFill>
          <a:srgbClr val="F19CB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Durchschnittslohn für Ihre</a:t>
          </a:r>
          <a:r>
            <a:rPr lang="de-CH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Tätigkeit in Ihrer Branche b</a:t>
          </a:r>
          <a:r>
            <a:rPr lang="de-CH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erechnen </a:t>
          </a:r>
          <a:r>
            <a:rPr lang="de-CH" sz="1050" b="1" i="0">
              <a:solidFill>
                <a:schemeClr val="bg1"/>
              </a:solidFill>
            </a:rPr>
            <a:t>(</a:t>
          </a:r>
          <a:r>
            <a:rPr lang="de-CH" sz="1050" b="1" i="0" u="sng">
              <a:solidFill>
                <a:schemeClr val="bg1"/>
              </a:solidFill>
            </a:rPr>
            <a:t>Link</a:t>
          </a:r>
          <a:r>
            <a:rPr lang="de-CH" sz="1050" b="1" i="0">
              <a:solidFill>
                <a:schemeClr val="bg1"/>
              </a:solidFill>
            </a:rPr>
            <a:t>)</a:t>
          </a:r>
          <a:endParaRPr lang="ru-RU" sz="1050" b="1" i="0">
            <a:solidFill>
              <a:schemeClr val="bg1"/>
            </a:solidFill>
          </a:endParaRPr>
        </a:p>
        <a:p>
          <a:pPr algn="ctr"/>
          <a:endParaRPr lang="de-CH" sz="1100" b="1" i="0"/>
        </a:p>
      </xdr:txBody>
    </xdr:sp>
    <xdr:clientData/>
  </xdr:twoCellAnchor>
  <xdr:twoCellAnchor editAs="oneCell">
    <xdr:from>
      <xdr:col>4</xdr:col>
      <xdr:colOff>243321</xdr:colOff>
      <xdr:row>0</xdr:row>
      <xdr:rowOff>363680</xdr:rowOff>
    </xdr:from>
    <xdr:to>
      <xdr:col>5</xdr:col>
      <xdr:colOff>126795</xdr:colOff>
      <xdr:row>0</xdr:row>
      <xdr:rowOff>935181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F420D6-BCF2-4040-A38F-5A4148995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071" y="363680"/>
          <a:ext cx="3782374" cy="571501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12</xdr:row>
      <xdr:rowOff>78544</xdr:rowOff>
    </xdr:from>
    <xdr:to>
      <xdr:col>4</xdr:col>
      <xdr:colOff>751401</xdr:colOff>
      <xdr:row>26</xdr:row>
      <xdr:rowOff>155032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5B44648-1DD2-4144-A1F4-8D42A59E825F}"/>
            </a:ext>
          </a:extLst>
        </xdr:cNvPr>
        <xdr:cNvGrpSpPr/>
      </xdr:nvGrpSpPr>
      <xdr:grpSpPr>
        <a:xfrm>
          <a:off x="4292600" y="3812344"/>
          <a:ext cx="1824551" cy="3480088"/>
          <a:chOff x="394755" y="3650327"/>
          <a:chExt cx="1564590" cy="3154886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3969C674-79F9-7353-CCD0-07069EBDDB18}"/>
              </a:ext>
            </a:extLst>
          </xdr:cNvPr>
          <xdr:cNvSpPr/>
        </xdr:nvSpPr>
        <xdr:spPr>
          <a:xfrm rot="10950711">
            <a:off x="394755" y="3650327"/>
            <a:ext cx="1564590" cy="3127606"/>
          </a:xfrm>
          <a:prstGeom prst="arc">
            <a:avLst>
              <a:gd name="adj1" fmla="val 16435105"/>
              <a:gd name="adj2" fmla="val 5337639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B0B8B68-651E-47F4-B6B6-17824DFE1DD5}"/>
              </a:ext>
            </a:extLst>
          </xdr:cNvPr>
          <xdr:cNvGrpSpPr/>
        </xdr:nvGrpSpPr>
        <xdr:grpSpPr>
          <a:xfrm>
            <a:off x="705715" y="5764356"/>
            <a:ext cx="711776" cy="1040857"/>
            <a:chOff x="705715" y="5764356"/>
            <a:chExt cx="711776" cy="1040857"/>
          </a:xfrm>
        </xdr:grpSpPr>
        <xdr:sp macro="" textlink="">
          <xdr:nvSpPr>
            <xdr:cNvPr id="7" name="Arc 6">
              <a:extLst>
                <a:ext uri="{FF2B5EF4-FFF2-40B4-BE49-F238E27FC236}">
                  <a16:creationId xmlns:a16="http://schemas.microsoft.com/office/drawing/2014/main" id="{70744318-6CE5-EF6D-3C26-A518D2EC00A8}"/>
                </a:ext>
              </a:extLst>
            </xdr:cNvPr>
            <xdr:cNvSpPr/>
          </xdr:nvSpPr>
          <xdr:spPr>
            <a:xfrm rot="10800000">
              <a:off x="705715" y="5764356"/>
              <a:ext cx="711776" cy="1019174"/>
            </a:xfrm>
            <a:prstGeom prst="arc">
              <a:avLst>
                <a:gd name="adj1" fmla="val 16257683"/>
                <a:gd name="adj2" fmla="val 5983390"/>
              </a:avLst>
            </a:prstGeom>
            <a:ln w="19050" cap="flat" cmpd="sng" algn="ctr">
              <a:solidFill>
                <a:srgbClr val="1E1D6C"/>
              </a:solidFill>
              <a:prstDash val="dash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  <xdr:sp macro="" textlink="">
          <xdr:nvSpPr>
            <xdr:cNvPr id="8" name="Arc 7">
              <a:extLst>
                <a:ext uri="{FF2B5EF4-FFF2-40B4-BE49-F238E27FC236}">
                  <a16:creationId xmlns:a16="http://schemas.microsoft.com/office/drawing/2014/main" id="{5ADE30D7-BC44-149C-693D-52474F2B542E}"/>
                </a:ext>
              </a:extLst>
            </xdr:cNvPr>
            <xdr:cNvSpPr/>
          </xdr:nvSpPr>
          <xdr:spPr>
            <a:xfrm rot="10800000">
              <a:off x="847725" y="6364430"/>
              <a:ext cx="379268" cy="409575"/>
            </a:xfrm>
            <a:prstGeom prst="arc">
              <a:avLst>
                <a:gd name="adj1" fmla="val 15926326"/>
                <a:gd name="adj2" fmla="val 6836685"/>
              </a:avLst>
            </a:prstGeom>
            <a:ln w="19050" cap="flat" cmpd="sng" algn="ctr">
              <a:solidFill>
                <a:srgbClr val="1E1D6C"/>
              </a:solidFill>
              <a:prstDash val="dash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  <xdr:sp macro="" textlink="">
          <xdr:nvSpPr>
            <xdr:cNvPr id="9" name="Arrow: Right 8">
              <a:extLst>
                <a:ext uri="{FF2B5EF4-FFF2-40B4-BE49-F238E27FC236}">
                  <a16:creationId xmlns:a16="http://schemas.microsoft.com/office/drawing/2014/main" id="{5E09265F-08D4-D8F9-739D-EC6004F12881}"/>
                </a:ext>
              </a:extLst>
            </xdr:cNvPr>
            <xdr:cNvSpPr/>
          </xdr:nvSpPr>
          <xdr:spPr>
            <a:xfrm>
              <a:off x="1095373" y="6740285"/>
              <a:ext cx="71283" cy="64928"/>
            </a:xfrm>
            <a:prstGeom prst="rightArrow">
              <a:avLst>
                <a:gd name="adj1" fmla="val 15861"/>
                <a:gd name="adj2" fmla="val 70139"/>
              </a:avLst>
            </a:prstGeom>
            <a:solidFill>
              <a:srgbClr val="1D1D6C"/>
            </a:solidFill>
            <a:ln>
              <a:solidFill>
                <a:srgbClr val="1E1D6C"/>
              </a:solidFill>
            </a:ln>
          </xdr:spPr>
          <xdr:style>
            <a:lnRef idx="3">
              <a:schemeClr val="lt1"/>
            </a:lnRef>
            <a:fillRef idx="1">
              <a:schemeClr val="accent2"/>
            </a:fillRef>
            <a:effectRef idx="1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>
                <a:solidFill>
                  <a:srgbClr val="0E2549"/>
                </a:solidFill>
              </a:endParaRPr>
            </a:p>
          </xdr:txBody>
        </xdr:sp>
      </xdr:grpSp>
    </xdr:grpSp>
    <xdr:clientData/>
  </xdr:twoCellAnchor>
  <xdr:twoCellAnchor>
    <xdr:from>
      <xdr:col>5</xdr:col>
      <xdr:colOff>436680</xdr:colOff>
      <xdr:row>26</xdr:row>
      <xdr:rowOff>104775</xdr:rowOff>
    </xdr:from>
    <xdr:to>
      <xdr:col>8</xdr:col>
      <xdr:colOff>228599</xdr:colOff>
      <xdr:row>34</xdr:row>
      <xdr:rowOff>148438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5DB5BC1-17D9-4F90-A41B-531A88881E61}"/>
            </a:ext>
          </a:extLst>
        </xdr:cNvPr>
        <xdr:cNvGrpSpPr/>
      </xdr:nvGrpSpPr>
      <xdr:grpSpPr>
        <a:xfrm flipH="1">
          <a:off x="9701330" y="7242175"/>
          <a:ext cx="1398469" cy="2107413"/>
          <a:chOff x="618422" y="5769066"/>
          <a:chExt cx="772210" cy="1031436"/>
        </a:xfrm>
      </xdr:grpSpPr>
      <xdr:sp macro="" textlink="">
        <xdr:nvSpPr>
          <xdr:cNvPr id="11" name="Arc 10">
            <a:extLst>
              <a:ext uri="{FF2B5EF4-FFF2-40B4-BE49-F238E27FC236}">
                <a16:creationId xmlns:a16="http://schemas.microsoft.com/office/drawing/2014/main" id="{B3E3CE63-7C14-601B-0DA8-8D1961FB7736}"/>
              </a:ext>
            </a:extLst>
          </xdr:cNvPr>
          <xdr:cNvSpPr/>
        </xdr:nvSpPr>
        <xdr:spPr>
          <a:xfrm rot="10636197">
            <a:off x="618422" y="5769066"/>
            <a:ext cx="772210" cy="1019174"/>
          </a:xfrm>
          <a:prstGeom prst="arc">
            <a:avLst>
              <a:gd name="adj1" fmla="val 16655096"/>
              <a:gd name="adj2" fmla="val 6137994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BE5EF000-3476-40A6-B445-4BB2B707315C}"/>
              </a:ext>
            </a:extLst>
          </xdr:cNvPr>
          <xdr:cNvSpPr/>
        </xdr:nvSpPr>
        <xdr:spPr>
          <a:xfrm rot="10800000">
            <a:off x="899853" y="6538236"/>
            <a:ext cx="245968" cy="232393"/>
          </a:xfrm>
          <a:prstGeom prst="arc">
            <a:avLst>
              <a:gd name="adj1" fmla="val 15926326"/>
              <a:gd name="adj2" fmla="val 6480100"/>
            </a:avLst>
          </a:prstGeom>
          <a:ln w="19050" cap="flat" cmpd="sng" algn="ctr">
            <a:solidFill>
              <a:srgbClr val="1E1D6C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  <xdr:sp macro="" textlink="">
        <xdr:nvSpPr>
          <xdr:cNvPr id="13" name="Arrow: Right 12">
            <a:extLst>
              <a:ext uri="{FF2B5EF4-FFF2-40B4-BE49-F238E27FC236}">
                <a16:creationId xmlns:a16="http://schemas.microsoft.com/office/drawing/2014/main" id="{2D283CF3-4FA7-DB0C-3712-9CC95AEBF774}"/>
              </a:ext>
            </a:extLst>
          </xdr:cNvPr>
          <xdr:cNvSpPr/>
        </xdr:nvSpPr>
        <xdr:spPr>
          <a:xfrm>
            <a:off x="1028225" y="6735574"/>
            <a:ext cx="71283" cy="64928"/>
          </a:xfrm>
          <a:prstGeom prst="rightArrow">
            <a:avLst>
              <a:gd name="adj1" fmla="val 15861"/>
              <a:gd name="adj2" fmla="val 70139"/>
            </a:avLst>
          </a:prstGeom>
          <a:solidFill>
            <a:srgbClr val="1D1D6C"/>
          </a:solidFill>
          <a:ln>
            <a:solidFill>
              <a:srgbClr val="1E1D6C"/>
            </a:solidFill>
          </a:ln>
        </xdr:spPr>
        <xdr:style>
          <a:lnRef idx="3">
            <a:schemeClr val="lt1"/>
          </a:lnRef>
          <a:fillRef idx="1">
            <a:schemeClr val="accent2"/>
          </a:fillRef>
          <a:effectRef idx="1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CH" sz="1100">
              <a:solidFill>
                <a:srgbClr val="0E2549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beitstage.ch/Z%C3%BCrich.htm" TargetMode="External"/><Relationship Id="rId2" Type="http://schemas.openxmlformats.org/officeDocument/2006/relationships/hyperlink" Target="https://ch.talent.com/tax-calculator" TargetMode="External"/><Relationship Id="rId1" Type="http://schemas.openxmlformats.org/officeDocument/2006/relationships/hyperlink" Target="https://www.ahv-gewerbe.ch/fileadmin/docs/merkblaetter/familienzulagen/AK112_UEbersicht_FAK-Ansaetze_ab_01.01.2025.pdf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D9224C"/>
  </sheetPr>
  <dimension ref="C1:L56"/>
  <sheetViews>
    <sheetView tabSelected="1" zoomScaleNormal="100" workbookViewId="0">
      <selection activeCell="D3" sqref="D3:G4"/>
    </sheetView>
  </sheetViews>
  <sheetFormatPr defaultColWidth="9.1796875" defaultRowHeight="14.5" outlineLevelRow="1" x14ac:dyDescent="0.35"/>
  <cols>
    <col min="1" max="1" width="56.1796875" style="1" customWidth="1"/>
    <col min="2" max="2" width="9.1796875" style="1" customWidth="1"/>
    <col min="3" max="3" width="3.453125" style="1" customWidth="1"/>
    <col min="4" max="4" width="6" style="1" customWidth="1"/>
    <col min="5" max="5" width="55.81640625" style="1" customWidth="1"/>
    <col min="6" max="6" width="20.1796875" style="2" bestFit="1" customWidth="1"/>
    <col min="7" max="7" width="5.7265625" style="24" customWidth="1"/>
    <col min="8" max="8" width="3.453125" style="1" customWidth="1"/>
    <col min="9" max="9" width="7" style="1" customWidth="1"/>
    <col min="10" max="12" width="9.1796875" style="1"/>
    <col min="13" max="13" width="70.7265625" style="1" customWidth="1"/>
    <col min="14" max="16384" width="9.1796875" style="1"/>
  </cols>
  <sheetData>
    <row r="1" spans="3:12" ht="78" customHeight="1" thickBot="1" x14ac:dyDescent="0.4">
      <c r="I1" s="4"/>
    </row>
    <row r="2" spans="3:12" ht="29.25" customHeight="1" thickTop="1" x14ac:dyDescent="0.35">
      <c r="C2" s="49"/>
      <c r="D2" s="50"/>
      <c r="E2" s="50"/>
      <c r="F2" s="51"/>
      <c r="G2" s="52"/>
      <c r="H2" s="53"/>
      <c r="I2" s="4"/>
    </row>
    <row r="3" spans="3:12" ht="24.75" customHeight="1" x14ac:dyDescent="0.35">
      <c r="C3" s="54"/>
      <c r="D3" s="94" t="s">
        <v>75</v>
      </c>
      <c r="E3" s="94"/>
      <c r="F3" s="94"/>
      <c r="G3" s="94"/>
      <c r="H3" s="55"/>
      <c r="I3" s="4"/>
    </row>
    <row r="4" spans="3:12" ht="24.75" customHeight="1" x14ac:dyDescent="0.35">
      <c r="C4" s="54"/>
      <c r="D4" s="94"/>
      <c r="E4" s="94"/>
      <c r="F4" s="94"/>
      <c r="G4" s="94"/>
      <c r="H4" s="55"/>
      <c r="I4" s="4"/>
    </row>
    <row r="5" spans="3:12" ht="15" thickBot="1" x14ac:dyDescent="0.4">
      <c r="C5" s="54"/>
      <c r="D5" s="4"/>
      <c r="E5" s="4"/>
      <c r="F5" s="5"/>
      <c r="H5" s="55"/>
      <c r="I5" s="4"/>
    </row>
    <row r="6" spans="3:12" ht="15.5" thickTop="1" thickBot="1" x14ac:dyDescent="0.4">
      <c r="C6" s="54"/>
      <c r="D6" s="4"/>
      <c r="E6" s="31" t="s">
        <v>44</v>
      </c>
      <c r="F6" s="71" t="s">
        <v>23</v>
      </c>
      <c r="G6" s="61" t="s">
        <v>42</v>
      </c>
      <c r="H6" s="55"/>
      <c r="I6" s="4"/>
    </row>
    <row r="7" spans="3:12" ht="15.5" thickTop="1" thickBot="1" x14ac:dyDescent="0.4">
      <c r="C7" s="54"/>
      <c r="D7" s="4"/>
      <c r="E7" s="32" t="s">
        <v>43</v>
      </c>
      <c r="F7" s="71">
        <v>25</v>
      </c>
      <c r="G7" s="62" t="s">
        <v>42</v>
      </c>
      <c r="H7" s="55"/>
      <c r="I7" s="4"/>
      <c r="L7" s="3"/>
    </row>
    <row r="8" spans="3:12" ht="15" thickTop="1" x14ac:dyDescent="0.35">
      <c r="C8" s="54"/>
      <c r="D8" s="4"/>
      <c r="E8" s="4"/>
      <c r="F8" s="5"/>
      <c r="G8" s="42"/>
      <c r="H8" s="55"/>
      <c r="I8" s="4"/>
    </row>
    <row r="9" spans="3:12" ht="18.5" outlineLevel="1" x14ac:dyDescent="0.45">
      <c r="C9" s="54"/>
      <c r="D9" s="4"/>
      <c r="E9" s="93" t="s">
        <v>54</v>
      </c>
      <c r="F9" s="93"/>
      <c r="G9" s="42"/>
      <c r="H9" s="55"/>
      <c r="I9" s="4"/>
    </row>
    <row r="10" spans="3:12" ht="15" outlineLevel="1" thickBot="1" x14ac:dyDescent="0.4">
      <c r="C10" s="54"/>
      <c r="D10" s="4"/>
      <c r="E10" s="33" t="s">
        <v>55</v>
      </c>
      <c r="F10" s="72">
        <v>86000</v>
      </c>
      <c r="G10" s="44" t="s">
        <v>42</v>
      </c>
      <c r="H10" s="55"/>
      <c r="I10" s="4"/>
    </row>
    <row r="11" spans="3:12" ht="29" outlineLevel="1" x14ac:dyDescent="0.35">
      <c r="C11" s="54"/>
      <c r="D11" s="4"/>
      <c r="E11" s="34" t="s">
        <v>56</v>
      </c>
      <c r="F11" s="73">
        <v>1.1000000000000001</v>
      </c>
      <c r="G11" s="43" t="s">
        <v>42</v>
      </c>
      <c r="H11" s="55"/>
      <c r="I11" s="4"/>
    </row>
    <row r="12" spans="3:12" outlineLevel="1" x14ac:dyDescent="0.35">
      <c r="C12" s="54"/>
      <c r="D12" s="4"/>
      <c r="E12" s="4"/>
      <c r="F12" s="5"/>
      <c r="G12" s="42"/>
      <c r="H12" s="55"/>
      <c r="I12" s="4"/>
    </row>
    <row r="13" spans="3:12" outlineLevel="1" x14ac:dyDescent="0.35">
      <c r="C13" s="54"/>
      <c r="D13" s="4"/>
      <c r="E13" s="8" t="s">
        <v>57</v>
      </c>
      <c r="F13" s="74">
        <f>F10*F11</f>
        <v>94600.000000000015</v>
      </c>
      <c r="G13" s="42"/>
      <c r="H13" s="55"/>
      <c r="I13" s="4"/>
    </row>
    <row r="14" spans="3:12" x14ac:dyDescent="0.35">
      <c r="C14" s="54"/>
      <c r="D14" s="4"/>
      <c r="E14" s="4"/>
      <c r="F14" s="5"/>
      <c r="G14" s="42"/>
      <c r="H14" s="55"/>
      <c r="I14" s="4"/>
    </row>
    <row r="15" spans="3:12" x14ac:dyDescent="0.35">
      <c r="C15" s="54"/>
      <c r="D15" s="4"/>
      <c r="E15" s="4"/>
      <c r="F15" s="5"/>
      <c r="G15" s="42"/>
      <c r="H15" s="55"/>
      <c r="I15" s="4"/>
    </row>
    <row r="16" spans="3:12" ht="18.5" outlineLevel="1" x14ac:dyDescent="0.45">
      <c r="C16" s="54"/>
      <c r="D16" s="4"/>
      <c r="E16" s="93" t="s">
        <v>53</v>
      </c>
      <c r="F16" s="93"/>
      <c r="G16" s="42"/>
      <c r="H16" s="55"/>
      <c r="I16" s="4"/>
    </row>
    <row r="17" spans="3:9" ht="15" outlineLevel="1" thickBot="1" x14ac:dyDescent="0.4">
      <c r="C17" s="54"/>
      <c r="D17" s="4"/>
      <c r="E17" s="33" t="s">
        <v>58</v>
      </c>
      <c r="F17" s="72">
        <v>6000</v>
      </c>
      <c r="G17" s="44" t="s">
        <v>42</v>
      </c>
      <c r="H17" s="55"/>
      <c r="I17" s="4"/>
    </row>
    <row r="18" spans="3:9" ht="29.5" outlineLevel="1" thickBot="1" x14ac:dyDescent="0.4">
      <c r="C18" s="54"/>
      <c r="D18" s="4"/>
      <c r="E18" s="35" t="s">
        <v>59</v>
      </c>
      <c r="F18" s="75">
        <v>4000</v>
      </c>
      <c r="G18" s="45" t="s">
        <v>42</v>
      </c>
      <c r="H18" s="55"/>
      <c r="I18" s="4"/>
    </row>
    <row r="19" spans="3:9" ht="29.5" outlineLevel="1" thickBot="1" x14ac:dyDescent="0.4">
      <c r="C19" s="54"/>
      <c r="D19" s="4"/>
      <c r="E19" s="36" t="s">
        <v>60</v>
      </c>
      <c r="F19" s="75">
        <v>7000</v>
      </c>
      <c r="G19" s="45" t="s">
        <v>42</v>
      </c>
      <c r="H19" s="55"/>
      <c r="I19" s="4"/>
    </row>
    <row r="20" spans="3:9" ht="15" outlineLevel="1" thickBot="1" x14ac:dyDescent="0.4">
      <c r="C20" s="54"/>
      <c r="D20" s="4"/>
      <c r="E20" s="37" t="s">
        <v>61</v>
      </c>
      <c r="F20" s="75">
        <v>2500</v>
      </c>
      <c r="G20" s="45" t="s">
        <v>42</v>
      </c>
      <c r="H20" s="55"/>
      <c r="I20" s="4"/>
    </row>
    <row r="21" spans="3:9" ht="15" outlineLevel="1" thickBot="1" x14ac:dyDescent="0.4">
      <c r="C21" s="54"/>
      <c r="D21" s="4"/>
      <c r="E21" s="37" t="s">
        <v>62</v>
      </c>
      <c r="F21" s="75">
        <v>3000</v>
      </c>
      <c r="G21" s="43" t="s">
        <v>42</v>
      </c>
      <c r="H21" s="55"/>
      <c r="I21" s="4"/>
    </row>
    <row r="22" spans="3:9" outlineLevel="1" x14ac:dyDescent="0.35">
      <c r="C22" s="54"/>
      <c r="D22" s="4"/>
      <c r="E22" s="8" t="s">
        <v>40</v>
      </c>
      <c r="F22" s="74">
        <f>SUM(F17:F21)</f>
        <v>22500</v>
      </c>
      <c r="G22" s="42"/>
      <c r="H22" s="55"/>
      <c r="I22" s="4"/>
    </row>
    <row r="23" spans="3:9" outlineLevel="1" x14ac:dyDescent="0.35">
      <c r="C23" s="54"/>
      <c r="D23" s="4"/>
      <c r="E23" s="4"/>
      <c r="F23" s="5"/>
      <c r="G23" s="42"/>
      <c r="H23" s="55"/>
      <c r="I23" s="4"/>
    </row>
    <row r="24" spans="3:9" ht="44" outlineLevel="1" thickBot="1" x14ac:dyDescent="0.4">
      <c r="C24" s="54"/>
      <c r="D24" s="4"/>
      <c r="E24" s="67" t="s">
        <v>65</v>
      </c>
      <c r="F24" s="76">
        <v>7.0000000000000007E-2</v>
      </c>
      <c r="G24" s="43" t="s">
        <v>42</v>
      </c>
      <c r="H24" s="55"/>
      <c r="I24" s="4"/>
    </row>
    <row r="25" spans="3:9" outlineLevel="1" x14ac:dyDescent="0.35">
      <c r="C25" s="54"/>
      <c r="D25" s="4"/>
      <c r="E25" s="8" t="s">
        <v>45</v>
      </c>
      <c r="F25" s="74">
        <f>F22*F24</f>
        <v>1575.0000000000002</v>
      </c>
      <c r="G25" s="42"/>
      <c r="H25" s="55"/>
      <c r="I25" s="4"/>
    </row>
    <row r="26" spans="3:9" outlineLevel="1" x14ac:dyDescent="0.35">
      <c r="C26" s="54"/>
      <c r="D26" s="7"/>
      <c r="E26" s="7"/>
      <c r="F26" s="5"/>
      <c r="G26" s="42"/>
      <c r="H26" s="55"/>
      <c r="I26" s="4"/>
    </row>
    <row r="27" spans="3:9" outlineLevel="1" x14ac:dyDescent="0.35">
      <c r="C27" s="54"/>
      <c r="D27" s="10"/>
      <c r="E27" s="29" t="s">
        <v>63</v>
      </c>
      <c r="F27" s="77">
        <f>F13+F22+F25</f>
        <v>118675.00000000001</v>
      </c>
      <c r="G27" s="63"/>
      <c r="H27" s="55"/>
      <c r="I27" s="4"/>
    </row>
    <row r="28" spans="3:9" outlineLevel="1" x14ac:dyDescent="0.35">
      <c r="C28" s="54"/>
      <c r="D28" s="4"/>
      <c r="E28" s="4"/>
      <c r="F28" s="5"/>
      <c r="G28" s="42"/>
      <c r="H28" s="55"/>
      <c r="I28" s="4"/>
    </row>
    <row r="29" spans="3:9" ht="58.5" outlineLevel="1" thickBot="1" x14ac:dyDescent="0.4">
      <c r="C29" s="54"/>
      <c r="D29" s="4"/>
      <c r="E29" s="69" t="str">
        <f>"Beiträge an die Sozialversicherungen
- AHV/IV/EO: 10%
- Verwaltungskosten: 5% der AHV/IV/EO-Summe
- Familienzulagen: "&amp;VLOOKUP(F6,DB!B4:H29,7)*100&amp;"%"</f>
        <v>Beiträge an die Sozialversicherungen
- AHV/IV/EO: 10%
- Verwaltungskosten: 5% der AHV/IV/EO-Summe
- Familienzulagen: 1,025%</v>
      </c>
      <c r="F29" s="91">
        <f>(F13*0.1)+((F13*0.1)*0.05)+IF(F13&lt;=148000,F13,148000)*VLOOKUP(F6,DB!B4:H29,7)</f>
        <v>10902.650000000001</v>
      </c>
      <c r="G29" s="42"/>
      <c r="H29" s="55"/>
      <c r="I29" s="4"/>
    </row>
    <row r="30" spans="3:9" ht="15.5" outlineLevel="1" thickTop="1" thickBot="1" x14ac:dyDescent="0.4">
      <c r="C30" s="54"/>
      <c r="D30" s="4"/>
      <c r="E30" s="32" t="s">
        <v>72</v>
      </c>
      <c r="F30" s="71" t="s">
        <v>9</v>
      </c>
      <c r="G30" s="43" t="s">
        <v>42</v>
      </c>
      <c r="H30" s="55"/>
      <c r="I30" s="4"/>
    </row>
    <row r="31" spans="3:9" ht="15.5" outlineLevel="1" thickTop="1" thickBot="1" x14ac:dyDescent="0.4">
      <c r="C31" s="54"/>
      <c r="D31" s="4"/>
      <c r="E31" s="27" t="s">
        <v>71</v>
      </c>
      <c r="F31" s="78">
        <f>IF(F30="Ja",VLOOKUP(F7,DB!M4:N44,2)*F13,0)</f>
        <v>6622.0000000000018</v>
      </c>
      <c r="G31" s="42"/>
      <c r="H31" s="55"/>
      <c r="I31" s="4"/>
    </row>
    <row r="32" spans="3:9" ht="15" outlineLevel="1" thickBot="1" x14ac:dyDescent="0.4">
      <c r="C32" s="54"/>
      <c r="D32" s="4"/>
      <c r="E32" s="27" t="str">
        <f>"Einkommenssteuer - "&amp;VLOOKUP(F6,DB!B4:F29,5)*100&amp;"%"</f>
        <v>Einkommenssteuer - 16,6%</v>
      </c>
      <c r="F32" s="79">
        <f>F13*VLOOKUP(F6,DB!B4:F29,5)</f>
        <v>15703.600000000004</v>
      </c>
      <c r="G32" s="42"/>
      <c r="H32" s="55"/>
      <c r="I32" s="4"/>
    </row>
    <row r="33" spans="3:9" outlineLevel="1" x14ac:dyDescent="0.35">
      <c r="C33" s="54"/>
      <c r="D33" s="4"/>
      <c r="E33" s="8" t="s">
        <v>66</v>
      </c>
      <c r="F33" s="74">
        <f>F32+F31+F29</f>
        <v>33228.250000000007</v>
      </c>
      <c r="G33" s="42"/>
      <c r="H33" s="55"/>
      <c r="I33" s="4"/>
    </row>
    <row r="34" spans="3:9" outlineLevel="1" x14ac:dyDescent="0.35">
      <c r="C34" s="54"/>
      <c r="D34" s="4"/>
      <c r="E34" s="4"/>
      <c r="F34" s="80"/>
      <c r="G34" s="42"/>
      <c r="H34" s="55"/>
      <c r="I34" s="4"/>
    </row>
    <row r="35" spans="3:9" x14ac:dyDescent="0.35">
      <c r="C35" s="54"/>
      <c r="D35" s="4"/>
      <c r="E35" s="30" t="s">
        <v>47</v>
      </c>
      <c r="F35" s="81">
        <f>F27-F33</f>
        <v>85446.75</v>
      </c>
      <c r="G35" s="42"/>
      <c r="H35" s="55"/>
      <c r="I35" s="4"/>
    </row>
    <row r="36" spans="3:9" x14ac:dyDescent="0.35">
      <c r="C36" s="54"/>
      <c r="D36" s="4"/>
      <c r="E36" s="4"/>
      <c r="F36" s="5"/>
      <c r="G36" s="42"/>
      <c r="H36" s="55"/>
      <c r="I36" s="4"/>
    </row>
    <row r="37" spans="3:9" ht="18.5" outlineLevel="1" x14ac:dyDescent="0.45">
      <c r="C37" s="54"/>
      <c r="D37" s="4"/>
      <c r="E37" s="93" t="s">
        <v>49</v>
      </c>
      <c r="F37" s="93"/>
      <c r="G37" s="42"/>
      <c r="H37" s="55"/>
      <c r="I37" s="4"/>
    </row>
    <row r="38" spans="3:9" ht="15" outlineLevel="1" thickBot="1" x14ac:dyDescent="0.4">
      <c r="C38" s="54"/>
      <c r="D38" s="9"/>
      <c r="E38" s="38" t="s">
        <v>4</v>
      </c>
      <c r="F38" s="82">
        <v>365</v>
      </c>
      <c r="G38" s="42"/>
      <c r="H38" s="55"/>
      <c r="I38" s="4"/>
    </row>
    <row r="39" spans="3:9" ht="15" outlineLevel="1" thickBot="1" x14ac:dyDescent="0.4">
      <c r="C39" s="54"/>
      <c r="D39" s="6"/>
      <c r="E39" s="39" t="s">
        <v>2</v>
      </c>
      <c r="F39" s="83">
        <v>5</v>
      </c>
      <c r="G39" s="43" t="s">
        <v>42</v>
      </c>
      <c r="H39" s="55"/>
      <c r="I39" s="4"/>
    </row>
    <row r="40" spans="3:9" ht="15" outlineLevel="1" thickBot="1" x14ac:dyDescent="0.4">
      <c r="C40" s="54"/>
      <c r="D40" s="4"/>
      <c r="E40" s="40" t="s">
        <v>64</v>
      </c>
      <c r="F40" s="84">
        <v>52</v>
      </c>
      <c r="G40" s="42"/>
      <c r="H40" s="55"/>
      <c r="I40" s="4"/>
    </row>
    <row r="41" spans="3:9" ht="15" outlineLevel="1" thickBot="1" x14ac:dyDescent="0.4">
      <c r="C41" s="54"/>
      <c r="D41" s="4"/>
      <c r="E41" s="40" t="s">
        <v>1</v>
      </c>
      <c r="F41" s="84">
        <f>VLOOKUP(F6,DB!B4:D29,3)</f>
        <v>10</v>
      </c>
      <c r="G41" s="42"/>
      <c r="H41" s="55"/>
      <c r="I41" s="4"/>
    </row>
    <row r="42" spans="3:9" ht="15" outlineLevel="1" thickBot="1" x14ac:dyDescent="0.4">
      <c r="C42" s="54"/>
      <c r="D42" s="4"/>
      <c r="E42" s="41" t="s">
        <v>5</v>
      </c>
      <c r="F42" s="85">
        <v>25</v>
      </c>
      <c r="G42" s="44" t="s">
        <v>42</v>
      </c>
      <c r="H42" s="55"/>
      <c r="I42" s="4"/>
    </row>
    <row r="43" spans="3:9" ht="15" outlineLevel="1" thickBot="1" x14ac:dyDescent="0.4">
      <c r="C43" s="54"/>
      <c r="D43" s="4"/>
      <c r="E43" s="41" t="s">
        <v>6</v>
      </c>
      <c r="F43" s="83">
        <v>6</v>
      </c>
      <c r="G43" s="45" t="s">
        <v>42</v>
      </c>
      <c r="H43" s="55"/>
      <c r="I43" s="4"/>
    </row>
    <row r="44" spans="3:9" ht="15" outlineLevel="1" thickBot="1" x14ac:dyDescent="0.4">
      <c r="C44" s="54"/>
      <c r="D44" s="4"/>
      <c r="E44" s="46" t="s">
        <v>50</v>
      </c>
      <c r="F44" s="83">
        <v>10</v>
      </c>
      <c r="G44" s="43" t="s">
        <v>42</v>
      </c>
      <c r="H44" s="55"/>
      <c r="I44" s="4"/>
    </row>
    <row r="45" spans="3:9" outlineLevel="1" x14ac:dyDescent="0.35">
      <c r="C45" s="54"/>
      <c r="D45" s="4"/>
      <c r="E45" s="8" t="s">
        <v>0</v>
      </c>
      <c r="F45" s="86">
        <f>F38-((F40*(7-F39))+F41+F42+F43+F44)</f>
        <v>210</v>
      </c>
      <c r="G45" s="42"/>
      <c r="H45" s="55"/>
      <c r="I45" s="4"/>
    </row>
    <row r="46" spans="3:9" outlineLevel="1" x14ac:dyDescent="0.35">
      <c r="C46" s="54"/>
      <c r="D46" s="4"/>
      <c r="E46" s="4"/>
      <c r="F46" s="5"/>
      <c r="G46" s="42"/>
      <c r="H46" s="55"/>
      <c r="I46" s="4"/>
    </row>
    <row r="47" spans="3:9" ht="15" outlineLevel="1" thickBot="1" x14ac:dyDescent="0.4">
      <c r="C47" s="54"/>
      <c r="D47" s="4"/>
      <c r="E47" s="47" t="s">
        <v>3</v>
      </c>
      <c r="F47" s="87">
        <v>9</v>
      </c>
      <c r="G47" s="43" t="s">
        <v>42</v>
      </c>
      <c r="H47" s="55"/>
      <c r="I47" s="4"/>
    </row>
    <row r="48" spans="3:9" ht="15" outlineLevel="1" thickBot="1" x14ac:dyDescent="0.4">
      <c r="C48" s="54"/>
      <c r="D48" s="4"/>
      <c r="E48" s="46" t="s">
        <v>7</v>
      </c>
      <c r="F48" s="92">
        <v>0.65</v>
      </c>
      <c r="G48" s="48" t="s">
        <v>42</v>
      </c>
      <c r="H48" s="55"/>
      <c r="I48" s="4"/>
    </row>
    <row r="49" spans="3:10" ht="15" outlineLevel="1" thickBot="1" x14ac:dyDescent="0.4">
      <c r="C49" s="54"/>
      <c r="D49" s="4"/>
      <c r="E49" s="27" t="s">
        <v>67</v>
      </c>
      <c r="F49" s="88">
        <f>F47*F48</f>
        <v>5.8500000000000005</v>
      </c>
      <c r="G49" s="42"/>
      <c r="H49" s="55"/>
      <c r="I49" s="4"/>
    </row>
    <row r="50" spans="3:10" outlineLevel="1" x14ac:dyDescent="0.35">
      <c r="C50" s="54"/>
      <c r="D50" s="7"/>
      <c r="E50" s="30" t="s">
        <v>68</v>
      </c>
      <c r="F50" s="89">
        <f>F45*F49</f>
        <v>1228.5</v>
      </c>
      <c r="G50" s="25"/>
      <c r="H50" s="55"/>
      <c r="I50" s="4"/>
    </row>
    <row r="51" spans="3:10" x14ac:dyDescent="0.35">
      <c r="C51" s="54"/>
      <c r="D51" s="4"/>
      <c r="E51" s="4"/>
      <c r="F51" s="5"/>
      <c r="G51" s="25"/>
      <c r="H51" s="55"/>
      <c r="I51" s="4"/>
    </row>
    <row r="52" spans="3:10" ht="15" thickBot="1" x14ac:dyDescent="0.4">
      <c r="C52" s="54"/>
      <c r="D52" s="4"/>
      <c r="E52" s="26" t="s">
        <v>69</v>
      </c>
      <c r="F52" s="78">
        <f>F45/12*F53*F49</f>
        <v>9889.5833333333358</v>
      </c>
      <c r="G52" s="25"/>
      <c r="H52" s="55"/>
      <c r="I52" s="4"/>
    </row>
    <row r="53" spans="3:10" x14ac:dyDescent="0.35">
      <c r="C53" s="54"/>
      <c r="D53" s="4"/>
      <c r="E53" s="28" t="s">
        <v>8</v>
      </c>
      <c r="F53" s="90">
        <f>F27/F50</f>
        <v>96.601546601546616</v>
      </c>
      <c r="G53" s="25"/>
      <c r="H53" s="55"/>
      <c r="I53" s="4"/>
    </row>
    <row r="54" spans="3:10" x14ac:dyDescent="0.35">
      <c r="C54" s="54"/>
      <c r="D54" s="4"/>
      <c r="E54" s="4"/>
      <c r="F54" s="5"/>
      <c r="H54" s="55"/>
      <c r="I54" s="4"/>
    </row>
    <row r="55" spans="3:10" ht="28.5" customHeight="1" thickBot="1" x14ac:dyDescent="0.4">
      <c r="C55" s="56"/>
      <c r="D55" s="57"/>
      <c r="E55" s="57"/>
      <c r="F55" s="58"/>
      <c r="G55" s="59"/>
      <c r="H55" s="60"/>
      <c r="I55" s="4"/>
    </row>
    <row r="56" spans="3:10" ht="15" thickTop="1" x14ac:dyDescent="0.35">
      <c r="I56" s="4"/>
      <c r="J56" s="4"/>
    </row>
  </sheetData>
  <sheetProtection algorithmName="SHA-512" hashValue="yNIVpxHILFoa+A2FMaoTHDMkfemeEvdyJaXjdlotTZ22vhhRgqC8BYzb/XQlNBSWHIW64eLDY32hQC6kkVTGKg==" saltValue="6AKTd4xzhI4LDaPEwjAI1Q==" spinCount="100000" sheet="1" formatColumns="0" formatRows="0" insertColumns="0" insertRows="0" insertHyperlinks="0" deleteColumns="0" deleteRows="0" sort="0" autoFilter="0" pivotTables="0"/>
  <mergeCells count="4">
    <mergeCell ref="E9:F9"/>
    <mergeCell ref="E16:F16"/>
    <mergeCell ref="E37:F37"/>
    <mergeCell ref="D3:G4"/>
  </mergeCells>
  <pageMargins left="0.7" right="0.7" top="0.75" bottom="0.75" header="0.3" footer="0.3"/>
  <pageSetup paperSize="9" orientation="portrait" r:id="rId1"/>
  <ignoredErrors>
    <ignoredError sqref="F13 F22 F25 F27 F31:F33 F35 F41 F45 F49:F50 F52:F5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DB!$M$4:$M$44</xm:f>
          </x14:formula1>
          <xm:sqref>F7</xm:sqref>
        </x14:dataValidation>
        <x14:dataValidation type="list" allowBlank="1" showInputMessage="1" showErrorMessage="1" xr:uid="{00000000-0002-0000-0000-000001000000}">
          <x14:formula1>
            <xm:f>DB!$L$4:$L$5</xm:f>
          </x14:formula1>
          <xm:sqref>F30</xm:sqref>
        </x14:dataValidation>
        <x14:dataValidation type="list" allowBlank="1" showInputMessage="1" showErrorMessage="1" xr:uid="{00000000-0002-0000-0000-000002000000}">
          <x14:formula1>
            <xm:f>DB!B4:B29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119B-F591-4BCC-B7CC-0B8279792D70}">
  <sheetPr>
    <tabColor rgb="FFD4D7F8"/>
  </sheetPr>
  <dimension ref="C1:L56"/>
  <sheetViews>
    <sheetView zoomScaleNormal="100" workbookViewId="0">
      <selection activeCell="D3" sqref="D3:G4"/>
    </sheetView>
  </sheetViews>
  <sheetFormatPr defaultColWidth="9.1796875" defaultRowHeight="14.5" outlineLevelRow="1" x14ac:dyDescent="0.35"/>
  <cols>
    <col min="1" max="1" width="58.1796875" style="1" customWidth="1"/>
    <col min="2" max="2" width="9.1796875" style="1" customWidth="1"/>
    <col min="3" max="3" width="3.453125" style="1" customWidth="1"/>
    <col min="4" max="4" width="6" style="1" customWidth="1"/>
    <col min="5" max="5" width="55.81640625" style="1" customWidth="1"/>
    <col min="6" max="6" width="13.81640625" style="2" bestFit="1" customWidth="1"/>
    <col min="7" max="7" width="5.7265625" style="24" customWidth="1"/>
    <col min="8" max="8" width="3.453125" style="1" customWidth="1"/>
    <col min="9" max="9" width="7" style="1" customWidth="1"/>
    <col min="10" max="12" width="9.1796875" style="1"/>
    <col min="13" max="13" width="70.7265625" style="1" customWidth="1"/>
    <col min="14" max="16384" width="9.1796875" style="1"/>
  </cols>
  <sheetData>
    <row r="1" spans="3:12" ht="78" customHeight="1" thickBot="1" x14ac:dyDescent="0.4">
      <c r="I1" s="4"/>
    </row>
    <row r="2" spans="3:12" ht="29.25" customHeight="1" thickTop="1" x14ac:dyDescent="0.35">
      <c r="C2" s="49"/>
      <c r="D2" s="50"/>
      <c r="E2" s="50"/>
      <c r="F2" s="51"/>
      <c r="G2" s="52"/>
      <c r="H2" s="53"/>
      <c r="I2" s="4"/>
    </row>
    <row r="3" spans="3:12" ht="24.75" customHeight="1" x14ac:dyDescent="0.35">
      <c r="C3" s="54"/>
      <c r="D3" s="94" t="s">
        <v>73</v>
      </c>
      <c r="E3" s="94"/>
      <c r="F3" s="94"/>
      <c r="G3" s="94"/>
      <c r="H3" s="55"/>
      <c r="I3" s="4"/>
    </row>
    <row r="4" spans="3:12" ht="24.75" customHeight="1" x14ac:dyDescent="0.35">
      <c r="C4" s="54"/>
      <c r="D4" s="94"/>
      <c r="E4" s="94"/>
      <c r="F4" s="94"/>
      <c r="G4" s="94"/>
      <c r="H4" s="55"/>
      <c r="I4" s="4"/>
    </row>
    <row r="5" spans="3:12" ht="15" thickBot="1" x14ac:dyDescent="0.4">
      <c r="C5" s="54"/>
      <c r="D5" s="4"/>
      <c r="E5" s="4"/>
      <c r="F5" s="5"/>
      <c r="H5" s="55"/>
      <c r="I5" s="4"/>
    </row>
    <row r="6" spans="3:12" ht="15.5" thickTop="1" thickBot="1" x14ac:dyDescent="0.4">
      <c r="C6" s="54"/>
      <c r="D6" s="4"/>
      <c r="E6" s="31" t="s">
        <v>44</v>
      </c>
      <c r="F6" s="71" t="s">
        <v>23</v>
      </c>
      <c r="G6" s="61" t="s">
        <v>42</v>
      </c>
      <c r="H6" s="55"/>
      <c r="I6" s="4"/>
    </row>
    <row r="7" spans="3:12" ht="15.5" thickTop="1" thickBot="1" x14ac:dyDescent="0.4">
      <c r="C7" s="54"/>
      <c r="D7" s="4"/>
      <c r="E7" s="32" t="s">
        <v>43</v>
      </c>
      <c r="F7" s="71">
        <v>29</v>
      </c>
      <c r="G7" s="62" t="s">
        <v>42</v>
      </c>
      <c r="H7" s="55"/>
      <c r="I7" s="4"/>
      <c r="L7" s="3"/>
    </row>
    <row r="8" spans="3:12" ht="15" thickTop="1" x14ac:dyDescent="0.35">
      <c r="C8" s="54"/>
      <c r="D8" s="4"/>
      <c r="E8" s="4"/>
      <c r="F8" s="5"/>
      <c r="G8" s="42"/>
      <c r="H8" s="55"/>
      <c r="I8" s="4"/>
    </row>
    <row r="9" spans="3:12" ht="18.5" outlineLevel="1" x14ac:dyDescent="0.45">
      <c r="C9" s="54"/>
      <c r="D9" s="4"/>
      <c r="E9" s="93" t="s">
        <v>54</v>
      </c>
      <c r="F9" s="93"/>
      <c r="G9" s="42"/>
      <c r="H9" s="55"/>
      <c r="I9" s="4"/>
    </row>
    <row r="10" spans="3:12" ht="15" outlineLevel="1" thickBot="1" x14ac:dyDescent="0.4">
      <c r="C10" s="54"/>
      <c r="D10" s="4"/>
      <c r="E10" s="33" t="s">
        <v>55</v>
      </c>
      <c r="F10" s="72">
        <v>86000</v>
      </c>
      <c r="G10" s="44" t="s">
        <v>42</v>
      </c>
      <c r="H10" s="55"/>
      <c r="I10" s="4"/>
    </row>
    <row r="11" spans="3:12" ht="29" outlineLevel="1" x14ac:dyDescent="0.35">
      <c r="C11" s="54"/>
      <c r="D11" s="4"/>
      <c r="E11" s="34" t="s">
        <v>56</v>
      </c>
      <c r="F11" s="73">
        <v>1.2</v>
      </c>
      <c r="G11" s="43" t="s">
        <v>42</v>
      </c>
      <c r="H11" s="55"/>
      <c r="I11" s="4"/>
    </row>
    <row r="12" spans="3:12" outlineLevel="1" x14ac:dyDescent="0.35">
      <c r="C12" s="54"/>
      <c r="D12" s="4"/>
      <c r="E12" s="4"/>
      <c r="F12" s="5"/>
      <c r="G12" s="42"/>
      <c r="H12" s="55"/>
      <c r="I12" s="4"/>
    </row>
    <row r="13" spans="3:12" outlineLevel="1" x14ac:dyDescent="0.35">
      <c r="C13" s="54"/>
      <c r="D13" s="4"/>
      <c r="E13" s="8" t="s">
        <v>57</v>
      </c>
      <c r="F13" s="74">
        <f>F10*F11</f>
        <v>103200</v>
      </c>
      <c r="G13" s="42"/>
      <c r="H13" s="55"/>
      <c r="I13" s="4"/>
    </row>
    <row r="14" spans="3:12" x14ac:dyDescent="0.35">
      <c r="C14" s="54"/>
      <c r="D14" s="4"/>
      <c r="E14" s="4"/>
      <c r="F14" s="5"/>
      <c r="G14" s="42"/>
      <c r="H14" s="55"/>
      <c r="I14" s="4"/>
    </row>
    <row r="15" spans="3:12" x14ac:dyDescent="0.35">
      <c r="C15" s="54"/>
      <c r="D15" s="4"/>
      <c r="E15" s="4"/>
      <c r="F15" s="5"/>
      <c r="G15" s="42"/>
      <c r="H15" s="55"/>
      <c r="I15" s="4"/>
    </row>
    <row r="16" spans="3:12" ht="18.5" outlineLevel="1" x14ac:dyDescent="0.45">
      <c r="C16" s="54"/>
      <c r="D16" s="4"/>
      <c r="E16" s="93" t="s">
        <v>53</v>
      </c>
      <c r="F16" s="93"/>
      <c r="G16" s="42"/>
      <c r="H16" s="55"/>
      <c r="I16" s="4"/>
    </row>
    <row r="17" spans="3:9" ht="15" outlineLevel="1" thickBot="1" x14ac:dyDescent="0.4">
      <c r="C17" s="54"/>
      <c r="D17" s="4"/>
      <c r="E17" s="33" t="s">
        <v>58</v>
      </c>
      <c r="F17" s="72">
        <v>8900</v>
      </c>
      <c r="G17" s="44" t="s">
        <v>42</v>
      </c>
      <c r="H17" s="55"/>
      <c r="I17" s="4"/>
    </row>
    <row r="18" spans="3:9" ht="29.5" outlineLevel="1" thickBot="1" x14ac:dyDescent="0.4">
      <c r="C18" s="54"/>
      <c r="D18" s="4"/>
      <c r="E18" s="35" t="s">
        <v>59</v>
      </c>
      <c r="F18" s="75">
        <v>0</v>
      </c>
      <c r="G18" s="45" t="s">
        <v>42</v>
      </c>
      <c r="H18" s="55"/>
      <c r="I18" s="4"/>
    </row>
    <row r="19" spans="3:9" ht="29.5" outlineLevel="1" thickBot="1" x14ac:dyDescent="0.4">
      <c r="C19" s="54"/>
      <c r="D19" s="4"/>
      <c r="E19" s="36" t="s">
        <v>60</v>
      </c>
      <c r="F19" s="75">
        <v>2500</v>
      </c>
      <c r="G19" s="45" t="s">
        <v>42</v>
      </c>
      <c r="H19" s="55"/>
      <c r="I19" s="4"/>
    </row>
    <row r="20" spans="3:9" ht="15" outlineLevel="1" thickBot="1" x14ac:dyDescent="0.4">
      <c r="C20" s="54"/>
      <c r="D20" s="4"/>
      <c r="E20" s="37" t="s">
        <v>61</v>
      </c>
      <c r="F20" s="75">
        <v>6000</v>
      </c>
      <c r="G20" s="45" t="s">
        <v>42</v>
      </c>
      <c r="H20" s="55"/>
      <c r="I20" s="4"/>
    </row>
    <row r="21" spans="3:9" ht="15" outlineLevel="1" thickBot="1" x14ac:dyDescent="0.4">
      <c r="C21" s="54"/>
      <c r="D21" s="4"/>
      <c r="E21" s="37" t="s">
        <v>62</v>
      </c>
      <c r="F21" s="75">
        <v>1830</v>
      </c>
      <c r="G21" s="43" t="s">
        <v>42</v>
      </c>
      <c r="H21" s="55"/>
      <c r="I21" s="4"/>
    </row>
    <row r="22" spans="3:9" outlineLevel="1" x14ac:dyDescent="0.35">
      <c r="C22" s="54"/>
      <c r="D22" s="4"/>
      <c r="E22" s="8" t="s">
        <v>40</v>
      </c>
      <c r="F22" s="74">
        <f>SUM(F17:F21)</f>
        <v>19230</v>
      </c>
      <c r="G22" s="42"/>
      <c r="H22" s="55"/>
      <c r="I22" s="4"/>
    </row>
    <row r="23" spans="3:9" outlineLevel="1" x14ac:dyDescent="0.35">
      <c r="C23" s="54"/>
      <c r="D23" s="4"/>
      <c r="E23" s="4"/>
      <c r="F23" s="5"/>
      <c r="G23" s="42"/>
      <c r="H23" s="55"/>
      <c r="I23" s="4"/>
    </row>
    <row r="24" spans="3:9" ht="44" outlineLevel="1" thickBot="1" x14ac:dyDescent="0.4">
      <c r="C24" s="54"/>
      <c r="D24" s="4"/>
      <c r="E24" s="67" t="s">
        <v>65</v>
      </c>
      <c r="F24" s="76">
        <v>0</v>
      </c>
      <c r="G24" s="43" t="s">
        <v>42</v>
      </c>
      <c r="H24" s="55"/>
      <c r="I24" s="4"/>
    </row>
    <row r="25" spans="3:9" outlineLevel="1" x14ac:dyDescent="0.35">
      <c r="C25" s="54"/>
      <c r="D25" s="4"/>
      <c r="E25" s="8" t="s">
        <v>45</v>
      </c>
      <c r="F25" s="74">
        <f>F22*F24</f>
        <v>0</v>
      </c>
      <c r="G25" s="42"/>
      <c r="H25" s="55"/>
      <c r="I25" s="4"/>
    </row>
    <row r="26" spans="3:9" outlineLevel="1" x14ac:dyDescent="0.35">
      <c r="C26" s="54"/>
      <c r="D26" s="7"/>
      <c r="E26" s="7"/>
      <c r="F26" s="5"/>
      <c r="G26" s="42"/>
      <c r="H26" s="55"/>
      <c r="I26" s="4"/>
    </row>
    <row r="27" spans="3:9" outlineLevel="1" x14ac:dyDescent="0.35">
      <c r="C27" s="54"/>
      <c r="D27" s="10"/>
      <c r="E27" s="29" t="s">
        <v>63</v>
      </c>
      <c r="F27" s="77">
        <f>F13+F22+F25</f>
        <v>122430</v>
      </c>
      <c r="G27" s="63"/>
      <c r="H27" s="55"/>
      <c r="I27" s="4"/>
    </row>
    <row r="28" spans="3:9" outlineLevel="1" x14ac:dyDescent="0.35">
      <c r="C28" s="54"/>
      <c r="D28" s="4"/>
      <c r="E28" s="4"/>
      <c r="F28" s="5"/>
      <c r="G28" s="42"/>
      <c r="H28" s="55"/>
      <c r="I28" s="4"/>
    </row>
    <row r="29" spans="3:9" ht="58.5" outlineLevel="1" thickBot="1" x14ac:dyDescent="0.4">
      <c r="C29" s="54"/>
      <c r="D29" s="4"/>
      <c r="E29" s="69" t="str">
        <f>"Beiträge an die Sozialversicherungen
- AHV/IV/EO: 10%
- Verwaltungskosten: 5% der AHV/IV/EO-Summe
- Familienzulagen: "&amp;VLOOKUP(F6,DB!B4:H29,7)*100&amp;"%"</f>
        <v>Beiträge an die Sozialversicherungen
- AHV/IV/EO: 10%
- Verwaltungskosten: 5% der AHV/IV/EO-Summe
- Familienzulagen: 1,025%</v>
      </c>
      <c r="F29" s="91">
        <f>(F13*0.1)+((F13*0.1)*0.05)+IF(F13&lt;=148000,F13,148000)*VLOOKUP(F6,DB!B4:H29,7)</f>
        <v>11893.8</v>
      </c>
      <c r="G29" s="42"/>
      <c r="H29" s="55"/>
      <c r="I29" s="4"/>
    </row>
    <row r="30" spans="3:9" ht="15.5" outlineLevel="1" thickTop="1" thickBot="1" x14ac:dyDescent="0.4">
      <c r="C30" s="54"/>
      <c r="D30" s="4"/>
      <c r="E30" s="32" t="s">
        <v>72</v>
      </c>
      <c r="F30" s="71" t="s">
        <v>9</v>
      </c>
      <c r="G30" s="43" t="s">
        <v>42</v>
      </c>
      <c r="H30" s="55"/>
      <c r="I30" s="4"/>
    </row>
    <row r="31" spans="3:9" ht="15.5" outlineLevel="1" thickTop="1" thickBot="1" x14ac:dyDescent="0.4">
      <c r="C31" s="54"/>
      <c r="D31" s="4"/>
      <c r="E31" s="27" t="s">
        <v>71</v>
      </c>
      <c r="F31" s="78">
        <f>IF(F30="Ja",VLOOKUP(F7,DB!M4:N44,2)*F13,0)</f>
        <v>7224.0000000000009</v>
      </c>
      <c r="G31" s="42"/>
      <c r="H31" s="55"/>
      <c r="I31" s="4"/>
    </row>
    <row r="32" spans="3:9" ht="15" outlineLevel="1" thickBot="1" x14ac:dyDescent="0.4">
      <c r="C32" s="54"/>
      <c r="D32" s="4"/>
      <c r="E32" s="27" t="str">
        <f>"Einkommenssteuer - "&amp;VLOOKUP(F6,DB!B4:F29,5)*100&amp;"%"</f>
        <v>Einkommenssteuer - 16,6%</v>
      </c>
      <c r="F32" s="79">
        <f>F13*VLOOKUP(F6,DB!B4:F29,5)</f>
        <v>17131.2</v>
      </c>
      <c r="G32" s="42"/>
      <c r="H32" s="55"/>
      <c r="I32" s="4"/>
    </row>
    <row r="33" spans="3:9" outlineLevel="1" x14ac:dyDescent="0.35">
      <c r="C33" s="54"/>
      <c r="D33" s="4"/>
      <c r="E33" s="8" t="s">
        <v>66</v>
      </c>
      <c r="F33" s="74">
        <f>F32+F31+F29</f>
        <v>36249</v>
      </c>
      <c r="G33" s="42"/>
      <c r="H33" s="55"/>
      <c r="I33" s="4"/>
    </row>
    <row r="34" spans="3:9" outlineLevel="1" x14ac:dyDescent="0.35">
      <c r="C34" s="54"/>
      <c r="D34" s="4"/>
      <c r="E34" s="4"/>
      <c r="F34" s="80"/>
      <c r="G34" s="42"/>
      <c r="H34" s="55"/>
      <c r="I34" s="4"/>
    </row>
    <row r="35" spans="3:9" x14ac:dyDescent="0.35">
      <c r="C35" s="54"/>
      <c r="D35" s="4"/>
      <c r="E35" s="30" t="s">
        <v>47</v>
      </c>
      <c r="F35" s="81">
        <f>F27-F33</f>
        <v>86181</v>
      </c>
      <c r="G35" s="42"/>
      <c r="H35" s="55"/>
      <c r="I35" s="4"/>
    </row>
    <row r="36" spans="3:9" x14ac:dyDescent="0.35">
      <c r="C36" s="54"/>
      <c r="D36" s="4"/>
      <c r="E36" s="4"/>
      <c r="F36" s="5"/>
      <c r="G36" s="42"/>
      <c r="H36" s="55"/>
      <c r="I36" s="4"/>
    </row>
    <row r="37" spans="3:9" ht="18.5" outlineLevel="1" x14ac:dyDescent="0.45">
      <c r="C37" s="54"/>
      <c r="D37" s="4"/>
      <c r="E37" s="93" t="s">
        <v>49</v>
      </c>
      <c r="F37" s="93"/>
      <c r="G37" s="42"/>
      <c r="H37" s="55"/>
      <c r="I37" s="4"/>
    </row>
    <row r="38" spans="3:9" ht="15" outlineLevel="1" thickBot="1" x14ac:dyDescent="0.4">
      <c r="C38" s="54"/>
      <c r="D38" s="9"/>
      <c r="E38" s="38" t="s">
        <v>4</v>
      </c>
      <c r="F38" s="82">
        <v>365</v>
      </c>
      <c r="G38" s="42"/>
      <c r="H38" s="55"/>
      <c r="I38" s="4"/>
    </row>
    <row r="39" spans="3:9" ht="15" outlineLevel="1" thickBot="1" x14ac:dyDescent="0.4">
      <c r="C39" s="54"/>
      <c r="D39" s="6"/>
      <c r="E39" s="39" t="s">
        <v>2</v>
      </c>
      <c r="F39" s="83">
        <v>5</v>
      </c>
      <c r="G39" s="43" t="s">
        <v>42</v>
      </c>
      <c r="H39" s="55"/>
      <c r="I39" s="4"/>
    </row>
    <row r="40" spans="3:9" ht="15" outlineLevel="1" thickBot="1" x14ac:dyDescent="0.4">
      <c r="C40" s="54"/>
      <c r="D40" s="4"/>
      <c r="E40" s="40" t="s">
        <v>64</v>
      </c>
      <c r="F40" s="84">
        <v>52</v>
      </c>
      <c r="G40" s="42"/>
      <c r="H40" s="55"/>
      <c r="I40" s="4"/>
    </row>
    <row r="41" spans="3:9" ht="15" outlineLevel="1" thickBot="1" x14ac:dyDescent="0.4">
      <c r="C41" s="54"/>
      <c r="D41" s="4"/>
      <c r="E41" s="40" t="s">
        <v>1</v>
      </c>
      <c r="F41" s="84">
        <f>VLOOKUP(F6,DB!B4:D29,3)</f>
        <v>10</v>
      </c>
      <c r="G41" s="42"/>
      <c r="H41" s="55"/>
      <c r="I41" s="4"/>
    </row>
    <row r="42" spans="3:9" ht="15" outlineLevel="1" thickBot="1" x14ac:dyDescent="0.4">
      <c r="C42" s="54"/>
      <c r="D42" s="4"/>
      <c r="E42" s="41" t="s">
        <v>5</v>
      </c>
      <c r="F42" s="85">
        <v>25</v>
      </c>
      <c r="G42" s="44" t="s">
        <v>42</v>
      </c>
      <c r="H42" s="55"/>
      <c r="I42" s="4"/>
    </row>
    <row r="43" spans="3:9" ht="15" outlineLevel="1" thickBot="1" x14ac:dyDescent="0.4">
      <c r="C43" s="54"/>
      <c r="D43" s="4"/>
      <c r="E43" s="41" t="s">
        <v>6</v>
      </c>
      <c r="F43" s="83">
        <v>6</v>
      </c>
      <c r="G43" s="45" t="s">
        <v>42</v>
      </c>
      <c r="H43" s="55"/>
      <c r="I43" s="4"/>
    </row>
    <row r="44" spans="3:9" ht="15" outlineLevel="1" thickBot="1" x14ac:dyDescent="0.4">
      <c r="C44" s="54"/>
      <c r="D44" s="4"/>
      <c r="E44" s="46" t="s">
        <v>50</v>
      </c>
      <c r="F44" s="83">
        <v>15</v>
      </c>
      <c r="G44" s="43" t="s">
        <v>42</v>
      </c>
      <c r="H44" s="55"/>
      <c r="I44" s="4"/>
    </row>
    <row r="45" spans="3:9" outlineLevel="1" x14ac:dyDescent="0.35">
      <c r="C45" s="54"/>
      <c r="D45" s="4"/>
      <c r="E45" s="8" t="s">
        <v>0</v>
      </c>
      <c r="F45" s="86">
        <f>F38-((F40*(7-F39))+F41+F42+F43+F44)</f>
        <v>205</v>
      </c>
      <c r="G45" s="42"/>
      <c r="H45" s="55"/>
      <c r="I45" s="4"/>
    </row>
    <row r="46" spans="3:9" outlineLevel="1" x14ac:dyDescent="0.35">
      <c r="C46" s="54"/>
      <c r="D46" s="4"/>
      <c r="E46" s="4"/>
      <c r="F46" s="5"/>
      <c r="G46" s="42"/>
      <c r="H46" s="55"/>
      <c r="I46" s="4"/>
    </row>
    <row r="47" spans="3:9" ht="15" outlineLevel="1" thickBot="1" x14ac:dyDescent="0.4">
      <c r="C47" s="54"/>
      <c r="D47" s="4"/>
      <c r="E47" s="47" t="s">
        <v>3</v>
      </c>
      <c r="F47" s="87">
        <v>9</v>
      </c>
      <c r="G47" s="43" t="s">
        <v>42</v>
      </c>
      <c r="H47" s="55"/>
      <c r="I47" s="4"/>
    </row>
    <row r="48" spans="3:9" ht="15" outlineLevel="1" thickBot="1" x14ac:dyDescent="0.4">
      <c r="C48" s="54"/>
      <c r="D48" s="4"/>
      <c r="E48" s="46" t="s">
        <v>7</v>
      </c>
      <c r="F48" s="92">
        <v>0.75</v>
      </c>
      <c r="G48" s="48" t="s">
        <v>42</v>
      </c>
      <c r="H48" s="55"/>
      <c r="I48" s="4"/>
    </row>
    <row r="49" spans="3:10" ht="15" outlineLevel="1" thickBot="1" x14ac:dyDescent="0.4">
      <c r="C49" s="54"/>
      <c r="D49" s="4"/>
      <c r="E49" s="27" t="s">
        <v>67</v>
      </c>
      <c r="F49" s="88">
        <f>F47*F48</f>
        <v>6.75</v>
      </c>
      <c r="G49" s="42"/>
      <c r="H49" s="55"/>
      <c r="I49" s="4"/>
    </row>
    <row r="50" spans="3:10" outlineLevel="1" x14ac:dyDescent="0.35">
      <c r="C50" s="54"/>
      <c r="D50" s="7"/>
      <c r="E50" s="30" t="s">
        <v>68</v>
      </c>
      <c r="F50" s="89">
        <f>F45*F49</f>
        <v>1383.75</v>
      </c>
      <c r="G50" s="25"/>
      <c r="H50" s="55"/>
      <c r="I50" s="4"/>
    </row>
    <row r="51" spans="3:10" x14ac:dyDescent="0.35">
      <c r="C51" s="54"/>
      <c r="D51" s="4"/>
      <c r="E51" s="4"/>
      <c r="F51" s="5"/>
      <c r="G51" s="25"/>
      <c r="H51" s="55"/>
      <c r="I51" s="4"/>
    </row>
    <row r="52" spans="3:10" ht="15" thickBot="1" x14ac:dyDescent="0.4">
      <c r="C52" s="54"/>
      <c r="D52" s="4"/>
      <c r="E52" s="26" t="s">
        <v>69</v>
      </c>
      <c r="F52" s="78">
        <f>F45/12*F53*F49</f>
        <v>10202.499999999998</v>
      </c>
      <c r="G52" s="25"/>
      <c r="H52" s="55"/>
      <c r="I52" s="4"/>
    </row>
    <row r="53" spans="3:10" x14ac:dyDescent="0.35">
      <c r="C53" s="54"/>
      <c r="D53" s="4"/>
      <c r="E53" s="28" t="s">
        <v>8</v>
      </c>
      <c r="F53" s="90">
        <f>F27/F50</f>
        <v>88.476964769647694</v>
      </c>
      <c r="G53" s="25"/>
      <c r="H53" s="55"/>
      <c r="I53" s="4"/>
    </row>
    <row r="54" spans="3:10" x14ac:dyDescent="0.35">
      <c r="C54" s="54"/>
      <c r="D54" s="4"/>
      <c r="E54" s="4"/>
      <c r="F54" s="5"/>
      <c r="H54" s="55"/>
      <c r="I54" s="4"/>
    </row>
    <row r="55" spans="3:10" ht="28.5" customHeight="1" thickBot="1" x14ac:dyDescent="0.4">
      <c r="C55" s="56"/>
      <c r="D55" s="57"/>
      <c r="E55" s="57"/>
      <c r="F55" s="58"/>
      <c r="G55" s="59"/>
      <c r="H55" s="60"/>
      <c r="I55" s="4"/>
    </row>
    <row r="56" spans="3:10" ht="15" thickTop="1" x14ac:dyDescent="0.35">
      <c r="I56" s="4"/>
      <c r="J56" s="4"/>
    </row>
  </sheetData>
  <sheetProtection algorithmName="SHA-512" hashValue="GE3gKp6MBaKZ2vXQqZt415rQlbp3zfZ2iqyOyrdikJMiDjpgD2+E/K10d6RgbFhQViE0YkWLY2SrJ4OWdqIoaA==" saltValue="eNmV0eRy3TIklK2snfM+RA==" spinCount="100000" sheet="1" formatColumns="0" formatRows="0" insertColumns="0" insertRows="0" insertHyperlinks="0" deleteColumns="0" deleteRows="0" sort="0" autoFilter="0" pivotTables="0"/>
  <mergeCells count="4">
    <mergeCell ref="D3:G4"/>
    <mergeCell ref="E9:F9"/>
    <mergeCell ref="E16:F16"/>
    <mergeCell ref="E37:F3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41AB8C7-663F-40C0-A498-B9CBD70231CF}">
          <x14:formula1>
            <xm:f>DB!B4:B29</xm:f>
          </x14:formula1>
          <xm:sqref>F6</xm:sqref>
        </x14:dataValidation>
        <x14:dataValidation type="list" allowBlank="1" showInputMessage="1" showErrorMessage="1" xr:uid="{506EC2D6-F4B9-47F9-879F-FD491132E07A}">
          <x14:formula1>
            <xm:f>DB!$L$4:$L$5</xm:f>
          </x14:formula1>
          <xm:sqref>F30</xm:sqref>
        </x14:dataValidation>
        <x14:dataValidation type="list" allowBlank="1" showInputMessage="1" showErrorMessage="1" xr:uid="{82BFAC84-09EE-439E-971B-85DC963D81B8}">
          <x14:formula1>
            <xm:f>DB!$M$4:$M$44</xm:f>
          </x14:formula1>
          <xm:sqref>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E58E-4F97-402C-99B0-E23CF3AA4629}">
  <sheetPr>
    <tabColor rgb="FFEDEEFC"/>
  </sheetPr>
  <dimension ref="C1:L56"/>
  <sheetViews>
    <sheetView zoomScaleNormal="100" workbookViewId="0">
      <selection activeCell="D3" sqref="D3:G4"/>
    </sheetView>
  </sheetViews>
  <sheetFormatPr defaultColWidth="9.1796875" defaultRowHeight="14.5" outlineLevelRow="1" x14ac:dyDescent="0.35"/>
  <cols>
    <col min="1" max="1" width="58.1796875" style="1" customWidth="1"/>
    <col min="2" max="2" width="9.1796875" style="1" customWidth="1"/>
    <col min="3" max="3" width="3.453125" style="1" customWidth="1"/>
    <col min="4" max="4" width="6" style="1" customWidth="1"/>
    <col min="5" max="5" width="55.81640625" style="1" customWidth="1"/>
    <col min="6" max="6" width="13.81640625" style="2" bestFit="1" customWidth="1"/>
    <col min="7" max="7" width="5.7265625" style="24" customWidth="1"/>
    <col min="8" max="8" width="3.453125" style="1" customWidth="1"/>
    <col min="9" max="9" width="7" style="1" customWidth="1"/>
    <col min="10" max="12" width="9.1796875" style="1"/>
    <col min="13" max="13" width="70.7265625" style="1" customWidth="1"/>
    <col min="14" max="16384" width="9.1796875" style="1"/>
  </cols>
  <sheetData>
    <row r="1" spans="3:12" ht="78" customHeight="1" thickBot="1" x14ac:dyDescent="0.4">
      <c r="I1" s="4"/>
    </row>
    <row r="2" spans="3:12" ht="29.25" customHeight="1" thickTop="1" x14ac:dyDescent="0.35">
      <c r="C2" s="49"/>
      <c r="D2" s="50"/>
      <c r="E2" s="50"/>
      <c r="F2" s="51"/>
      <c r="G2" s="52"/>
      <c r="H2" s="53"/>
      <c r="I2" s="4"/>
    </row>
    <row r="3" spans="3:12" ht="24.75" customHeight="1" x14ac:dyDescent="0.35">
      <c r="C3" s="54"/>
      <c r="D3" s="94" t="s">
        <v>74</v>
      </c>
      <c r="E3" s="94"/>
      <c r="F3" s="94"/>
      <c r="G3" s="94"/>
      <c r="H3" s="55"/>
      <c r="I3" s="4"/>
    </row>
    <row r="4" spans="3:12" ht="24.75" customHeight="1" x14ac:dyDescent="0.35">
      <c r="C4" s="54"/>
      <c r="D4" s="94"/>
      <c r="E4" s="94"/>
      <c r="F4" s="94"/>
      <c r="G4" s="94"/>
      <c r="H4" s="55"/>
      <c r="I4" s="4"/>
    </row>
    <row r="5" spans="3:12" ht="15" thickBot="1" x14ac:dyDescent="0.4">
      <c r="C5" s="54"/>
      <c r="D5" s="4"/>
      <c r="E5" s="4"/>
      <c r="F5" s="5"/>
      <c r="H5" s="55"/>
      <c r="I5" s="4"/>
    </row>
    <row r="6" spans="3:12" ht="15.5" thickTop="1" thickBot="1" x14ac:dyDescent="0.4">
      <c r="C6" s="54"/>
      <c r="D6" s="4"/>
      <c r="E6" s="31" t="s">
        <v>44</v>
      </c>
      <c r="F6" s="71" t="s">
        <v>16</v>
      </c>
      <c r="G6" s="61" t="s">
        <v>42</v>
      </c>
      <c r="H6" s="55"/>
      <c r="I6" s="4"/>
    </row>
    <row r="7" spans="3:12" ht="15.5" thickTop="1" thickBot="1" x14ac:dyDescent="0.4">
      <c r="C7" s="54"/>
      <c r="D7" s="4"/>
      <c r="E7" s="32" t="s">
        <v>43</v>
      </c>
      <c r="F7" s="71">
        <v>25</v>
      </c>
      <c r="G7" s="62" t="s">
        <v>42</v>
      </c>
      <c r="H7" s="55"/>
      <c r="I7" s="4"/>
      <c r="L7" s="3"/>
    </row>
    <row r="8" spans="3:12" ht="15" thickTop="1" x14ac:dyDescent="0.35">
      <c r="C8" s="54"/>
      <c r="D8" s="4"/>
      <c r="E8" s="4"/>
      <c r="F8" s="5"/>
      <c r="G8" s="42"/>
      <c r="H8" s="55"/>
      <c r="I8" s="4"/>
    </row>
    <row r="9" spans="3:12" ht="18.5" outlineLevel="1" x14ac:dyDescent="0.45">
      <c r="C9" s="54"/>
      <c r="D9" s="4"/>
      <c r="E9" s="93" t="s">
        <v>54</v>
      </c>
      <c r="F9" s="93"/>
      <c r="G9" s="42"/>
      <c r="H9" s="55"/>
      <c r="I9" s="4"/>
    </row>
    <row r="10" spans="3:12" ht="15" outlineLevel="1" thickBot="1" x14ac:dyDescent="0.4">
      <c r="C10" s="54"/>
      <c r="D10" s="4"/>
      <c r="E10" s="33" t="s">
        <v>55</v>
      </c>
      <c r="F10" s="72">
        <v>80000</v>
      </c>
      <c r="G10" s="44" t="s">
        <v>42</v>
      </c>
      <c r="H10" s="55"/>
      <c r="I10" s="4"/>
    </row>
    <row r="11" spans="3:12" ht="29" outlineLevel="1" x14ac:dyDescent="0.35">
      <c r="C11" s="54"/>
      <c r="D11" s="4"/>
      <c r="E11" s="34" t="s">
        <v>56</v>
      </c>
      <c r="F11" s="73">
        <v>0.95</v>
      </c>
      <c r="G11" s="43" t="s">
        <v>42</v>
      </c>
      <c r="H11" s="55"/>
      <c r="I11" s="4"/>
    </row>
    <row r="12" spans="3:12" outlineLevel="1" x14ac:dyDescent="0.35">
      <c r="C12" s="54"/>
      <c r="D12" s="4"/>
      <c r="E12" s="4"/>
      <c r="F12" s="5"/>
      <c r="G12" s="42"/>
      <c r="H12" s="55"/>
      <c r="I12" s="4"/>
    </row>
    <row r="13" spans="3:12" outlineLevel="1" x14ac:dyDescent="0.35">
      <c r="C13" s="54"/>
      <c r="D13" s="4"/>
      <c r="E13" s="8" t="s">
        <v>57</v>
      </c>
      <c r="F13" s="74">
        <f>F10*F11</f>
        <v>76000</v>
      </c>
      <c r="G13" s="42"/>
      <c r="H13" s="55"/>
      <c r="I13" s="4"/>
    </row>
    <row r="14" spans="3:12" x14ac:dyDescent="0.35">
      <c r="C14" s="54"/>
      <c r="D14" s="4"/>
      <c r="E14" s="4"/>
      <c r="F14" s="5"/>
      <c r="G14" s="42"/>
      <c r="H14" s="55"/>
      <c r="I14" s="4"/>
    </row>
    <row r="15" spans="3:12" x14ac:dyDescent="0.35">
      <c r="C15" s="54"/>
      <c r="D15" s="4"/>
      <c r="E15" s="4"/>
      <c r="F15" s="5"/>
      <c r="G15" s="42"/>
      <c r="H15" s="55"/>
      <c r="I15" s="4"/>
    </row>
    <row r="16" spans="3:12" ht="18.5" outlineLevel="1" x14ac:dyDescent="0.45">
      <c r="C16" s="54"/>
      <c r="D16" s="4"/>
      <c r="E16" s="93" t="s">
        <v>53</v>
      </c>
      <c r="F16" s="93"/>
      <c r="G16" s="42"/>
      <c r="H16" s="55"/>
      <c r="I16" s="4"/>
    </row>
    <row r="17" spans="3:9" ht="15" outlineLevel="1" thickBot="1" x14ac:dyDescent="0.4">
      <c r="C17" s="54"/>
      <c r="D17" s="4"/>
      <c r="E17" s="33" t="s">
        <v>58</v>
      </c>
      <c r="F17" s="72">
        <v>0</v>
      </c>
      <c r="G17" s="44" t="s">
        <v>42</v>
      </c>
      <c r="H17" s="55"/>
      <c r="I17" s="4"/>
    </row>
    <row r="18" spans="3:9" ht="29.5" outlineLevel="1" thickBot="1" x14ac:dyDescent="0.4">
      <c r="C18" s="54"/>
      <c r="D18" s="4"/>
      <c r="E18" s="35" t="s">
        <v>59</v>
      </c>
      <c r="F18" s="75">
        <v>4200</v>
      </c>
      <c r="G18" s="45" t="s">
        <v>42</v>
      </c>
      <c r="H18" s="55"/>
      <c r="I18" s="4"/>
    </row>
    <row r="19" spans="3:9" ht="29.5" outlineLevel="1" thickBot="1" x14ac:dyDescent="0.4">
      <c r="C19" s="54"/>
      <c r="D19" s="4"/>
      <c r="E19" s="36" t="s">
        <v>60</v>
      </c>
      <c r="F19" s="75">
        <v>4600</v>
      </c>
      <c r="G19" s="45" t="s">
        <v>42</v>
      </c>
      <c r="H19" s="55"/>
      <c r="I19" s="4"/>
    </row>
    <row r="20" spans="3:9" ht="15" outlineLevel="1" thickBot="1" x14ac:dyDescent="0.4">
      <c r="C20" s="54"/>
      <c r="D20" s="4"/>
      <c r="E20" s="37" t="s">
        <v>61</v>
      </c>
      <c r="F20" s="75">
        <v>360</v>
      </c>
      <c r="G20" s="45" t="s">
        <v>42</v>
      </c>
      <c r="H20" s="55"/>
      <c r="I20" s="4"/>
    </row>
    <row r="21" spans="3:9" ht="15" outlineLevel="1" thickBot="1" x14ac:dyDescent="0.4">
      <c r="C21" s="54"/>
      <c r="D21" s="4"/>
      <c r="E21" s="37" t="s">
        <v>62</v>
      </c>
      <c r="F21" s="75">
        <v>2000</v>
      </c>
      <c r="G21" s="43" t="s">
        <v>42</v>
      </c>
      <c r="H21" s="55"/>
      <c r="I21" s="4"/>
    </row>
    <row r="22" spans="3:9" outlineLevel="1" x14ac:dyDescent="0.35">
      <c r="C22" s="54"/>
      <c r="D22" s="4"/>
      <c r="E22" s="8" t="s">
        <v>40</v>
      </c>
      <c r="F22" s="74">
        <f>SUM(F17:F21)</f>
        <v>11160</v>
      </c>
      <c r="G22" s="42"/>
      <c r="H22" s="55"/>
      <c r="I22" s="4"/>
    </row>
    <row r="23" spans="3:9" outlineLevel="1" x14ac:dyDescent="0.35">
      <c r="C23" s="54"/>
      <c r="D23" s="4"/>
      <c r="E23" s="4"/>
      <c r="F23" s="5"/>
      <c r="G23" s="42"/>
      <c r="H23" s="55"/>
      <c r="I23" s="4"/>
    </row>
    <row r="24" spans="3:9" ht="44" outlineLevel="1" thickBot="1" x14ac:dyDescent="0.4">
      <c r="C24" s="54"/>
      <c r="D24" s="4"/>
      <c r="E24" s="67" t="s">
        <v>65</v>
      </c>
      <c r="F24" s="76">
        <v>0.15</v>
      </c>
      <c r="G24" s="43" t="s">
        <v>42</v>
      </c>
      <c r="H24" s="55"/>
      <c r="I24" s="4"/>
    </row>
    <row r="25" spans="3:9" outlineLevel="1" x14ac:dyDescent="0.35">
      <c r="C25" s="54"/>
      <c r="D25" s="4"/>
      <c r="E25" s="8" t="s">
        <v>45</v>
      </c>
      <c r="F25" s="74">
        <f>F22*F24</f>
        <v>1674</v>
      </c>
      <c r="G25" s="42"/>
      <c r="H25" s="55"/>
      <c r="I25" s="4"/>
    </row>
    <row r="26" spans="3:9" outlineLevel="1" x14ac:dyDescent="0.35">
      <c r="C26" s="54"/>
      <c r="D26" s="7"/>
      <c r="E26" s="7"/>
      <c r="F26" s="5"/>
      <c r="G26" s="42"/>
      <c r="H26" s="55"/>
      <c r="I26" s="4"/>
    </row>
    <row r="27" spans="3:9" outlineLevel="1" x14ac:dyDescent="0.35">
      <c r="C27" s="54"/>
      <c r="D27" s="10"/>
      <c r="E27" s="29" t="s">
        <v>63</v>
      </c>
      <c r="F27" s="77">
        <f>F13+F22+F25</f>
        <v>88834</v>
      </c>
      <c r="G27" s="63"/>
      <c r="H27" s="55"/>
      <c r="I27" s="4"/>
    </row>
    <row r="28" spans="3:9" outlineLevel="1" x14ac:dyDescent="0.35">
      <c r="C28" s="54"/>
      <c r="D28" s="4"/>
      <c r="E28" s="4"/>
      <c r="F28" s="5"/>
      <c r="G28" s="42"/>
      <c r="H28" s="55"/>
      <c r="I28" s="4"/>
    </row>
    <row r="29" spans="3:9" ht="58.5" outlineLevel="1" thickBot="1" x14ac:dyDescent="0.4">
      <c r="C29" s="54"/>
      <c r="D29" s="4"/>
      <c r="E29" s="69" t="str">
        <f>"Beiträge an die Sozialversicherungen
- AHV/IV/EO: 10%
- Verwaltungskosten: 5% der AHV/IV/EO-Summe
- Familienzulagen: "&amp;VLOOKUP(F6,DB!B4:H29,7)*100&amp;"%"</f>
        <v>Beiträge an die Sozialversicherungen
- AHV/IV/EO: 10%
- Verwaltungskosten: 5% der AHV/IV/EO-Summe
- Familienzulagen: 1,6%</v>
      </c>
      <c r="F29" s="91">
        <f>(F13*0.1)+((F13*0.1)*0.05)+IF(F13&lt;=148000,F13,148000)*VLOOKUP(F6,DB!B4:H29,7)</f>
        <v>9196</v>
      </c>
      <c r="G29" s="42"/>
      <c r="H29" s="55"/>
      <c r="I29" s="4"/>
    </row>
    <row r="30" spans="3:9" ht="15.5" outlineLevel="1" thickTop="1" thickBot="1" x14ac:dyDescent="0.4">
      <c r="C30" s="54"/>
      <c r="D30" s="4"/>
      <c r="E30" s="32" t="s">
        <v>72</v>
      </c>
      <c r="F30" s="71" t="s">
        <v>10</v>
      </c>
      <c r="G30" s="43" t="s">
        <v>42</v>
      </c>
      <c r="H30" s="55"/>
      <c r="I30" s="4"/>
    </row>
    <row r="31" spans="3:9" ht="15.5" outlineLevel="1" thickTop="1" thickBot="1" x14ac:dyDescent="0.4">
      <c r="C31" s="54"/>
      <c r="D31" s="4"/>
      <c r="E31" s="27" t="s">
        <v>71</v>
      </c>
      <c r="F31" s="78">
        <f>IF(F30="Ja",VLOOKUP(F7,DB!M4:N44,2)*F13,0)</f>
        <v>0</v>
      </c>
      <c r="G31" s="42"/>
      <c r="H31" s="55"/>
      <c r="I31" s="4"/>
    </row>
    <row r="32" spans="3:9" ht="15" outlineLevel="1" thickBot="1" x14ac:dyDescent="0.4">
      <c r="C32" s="54"/>
      <c r="D32" s="4"/>
      <c r="E32" s="27" t="str">
        <f>"Einkommenssteuer - "&amp;VLOOKUP(F6,DB!B4:F29,5)*100&amp;"%"</f>
        <v>Einkommenssteuer - 17,2%</v>
      </c>
      <c r="F32" s="79">
        <f>F13*VLOOKUP(F6,DB!B4:F29,5)</f>
        <v>13071.999999999998</v>
      </c>
      <c r="G32" s="42"/>
      <c r="H32" s="55"/>
      <c r="I32" s="4"/>
    </row>
    <row r="33" spans="3:9" outlineLevel="1" x14ac:dyDescent="0.35">
      <c r="C33" s="54"/>
      <c r="D33" s="4"/>
      <c r="E33" s="8" t="s">
        <v>66</v>
      </c>
      <c r="F33" s="74">
        <f>F32+F31+F29</f>
        <v>22268</v>
      </c>
      <c r="G33" s="42"/>
      <c r="H33" s="55"/>
      <c r="I33" s="4"/>
    </row>
    <row r="34" spans="3:9" outlineLevel="1" x14ac:dyDescent="0.35">
      <c r="C34" s="54"/>
      <c r="D34" s="4"/>
      <c r="E34" s="4"/>
      <c r="F34" s="80"/>
      <c r="G34" s="42"/>
      <c r="H34" s="55"/>
      <c r="I34" s="4"/>
    </row>
    <row r="35" spans="3:9" x14ac:dyDescent="0.35">
      <c r="C35" s="54"/>
      <c r="D35" s="4"/>
      <c r="E35" s="30" t="s">
        <v>47</v>
      </c>
      <c r="F35" s="81">
        <f>F27-F33</f>
        <v>66566</v>
      </c>
      <c r="G35" s="42"/>
      <c r="H35" s="55"/>
      <c r="I35" s="4"/>
    </row>
    <row r="36" spans="3:9" x14ac:dyDescent="0.35">
      <c r="C36" s="54"/>
      <c r="D36" s="4"/>
      <c r="E36" s="4"/>
      <c r="F36" s="5"/>
      <c r="G36" s="42"/>
      <c r="H36" s="55"/>
      <c r="I36" s="4"/>
    </row>
    <row r="37" spans="3:9" ht="18.5" outlineLevel="1" x14ac:dyDescent="0.45">
      <c r="C37" s="54"/>
      <c r="D37" s="4"/>
      <c r="E37" s="93" t="s">
        <v>49</v>
      </c>
      <c r="F37" s="93"/>
      <c r="G37" s="42"/>
      <c r="H37" s="55"/>
      <c r="I37" s="4"/>
    </row>
    <row r="38" spans="3:9" ht="15" outlineLevel="1" thickBot="1" x14ac:dyDescent="0.4">
      <c r="C38" s="54"/>
      <c r="D38" s="9"/>
      <c r="E38" s="38" t="s">
        <v>4</v>
      </c>
      <c r="F38" s="82">
        <v>365</v>
      </c>
      <c r="G38" s="42"/>
      <c r="H38" s="55"/>
      <c r="I38" s="4"/>
    </row>
    <row r="39" spans="3:9" ht="15" outlineLevel="1" thickBot="1" x14ac:dyDescent="0.4">
      <c r="C39" s="54"/>
      <c r="D39" s="6"/>
      <c r="E39" s="39" t="s">
        <v>2</v>
      </c>
      <c r="F39" s="83">
        <v>6</v>
      </c>
      <c r="G39" s="43" t="s">
        <v>42</v>
      </c>
      <c r="H39" s="55"/>
      <c r="I39" s="4"/>
    </row>
    <row r="40" spans="3:9" ht="15" outlineLevel="1" thickBot="1" x14ac:dyDescent="0.4">
      <c r="C40" s="54"/>
      <c r="D40" s="4"/>
      <c r="E40" s="40" t="s">
        <v>64</v>
      </c>
      <c r="F40" s="84">
        <v>52</v>
      </c>
      <c r="G40" s="42"/>
      <c r="H40" s="55"/>
      <c r="I40" s="4"/>
    </row>
    <row r="41" spans="3:9" ht="15" outlineLevel="1" thickBot="1" x14ac:dyDescent="0.4">
      <c r="C41" s="54"/>
      <c r="D41" s="4"/>
      <c r="E41" s="40" t="s">
        <v>1</v>
      </c>
      <c r="F41" s="84">
        <f>VLOOKUP(F6,DB!B4:D29,3)</f>
        <v>10</v>
      </c>
      <c r="G41" s="42"/>
      <c r="H41" s="55"/>
      <c r="I41" s="4"/>
    </row>
    <row r="42" spans="3:9" ht="15" outlineLevel="1" thickBot="1" x14ac:dyDescent="0.4">
      <c r="C42" s="54"/>
      <c r="D42" s="4"/>
      <c r="E42" s="41" t="s">
        <v>5</v>
      </c>
      <c r="F42" s="85">
        <v>20</v>
      </c>
      <c r="G42" s="44" t="s">
        <v>42</v>
      </c>
      <c r="H42" s="55"/>
      <c r="I42" s="4"/>
    </row>
    <row r="43" spans="3:9" ht="15" outlineLevel="1" thickBot="1" x14ac:dyDescent="0.4">
      <c r="C43" s="54"/>
      <c r="D43" s="4"/>
      <c r="E43" s="41" t="s">
        <v>6</v>
      </c>
      <c r="F43" s="83">
        <v>8</v>
      </c>
      <c r="G43" s="45" t="s">
        <v>42</v>
      </c>
      <c r="H43" s="55"/>
      <c r="I43" s="4"/>
    </row>
    <row r="44" spans="3:9" ht="15" outlineLevel="1" thickBot="1" x14ac:dyDescent="0.4">
      <c r="C44" s="54"/>
      <c r="D44" s="4"/>
      <c r="E44" s="46" t="s">
        <v>50</v>
      </c>
      <c r="F44" s="83">
        <v>20</v>
      </c>
      <c r="G44" s="43" t="s">
        <v>42</v>
      </c>
      <c r="H44" s="55"/>
      <c r="I44" s="4"/>
    </row>
    <row r="45" spans="3:9" outlineLevel="1" x14ac:dyDescent="0.35">
      <c r="C45" s="54"/>
      <c r="D45" s="4"/>
      <c r="E45" s="8" t="s">
        <v>0</v>
      </c>
      <c r="F45" s="86">
        <f>F38-((F40*(7-F39))+F41+F42+F43+F44)</f>
        <v>255</v>
      </c>
      <c r="G45" s="42"/>
      <c r="H45" s="55"/>
      <c r="I45" s="4"/>
    </row>
    <row r="46" spans="3:9" outlineLevel="1" x14ac:dyDescent="0.35">
      <c r="C46" s="54"/>
      <c r="D46" s="4"/>
      <c r="E46" s="4"/>
      <c r="F46" s="5"/>
      <c r="G46" s="42"/>
      <c r="H46" s="55"/>
      <c r="I46" s="4"/>
    </row>
    <row r="47" spans="3:9" ht="15" outlineLevel="1" thickBot="1" x14ac:dyDescent="0.4">
      <c r="C47" s="54"/>
      <c r="D47" s="4"/>
      <c r="E47" s="47" t="s">
        <v>3</v>
      </c>
      <c r="F47" s="87">
        <v>10.4</v>
      </c>
      <c r="G47" s="43" t="s">
        <v>42</v>
      </c>
      <c r="H47" s="55"/>
      <c r="I47" s="4"/>
    </row>
    <row r="48" spans="3:9" ht="15" outlineLevel="1" thickBot="1" x14ac:dyDescent="0.4">
      <c r="C48" s="54"/>
      <c r="D48" s="4"/>
      <c r="E48" s="46" t="s">
        <v>7</v>
      </c>
      <c r="F48" s="92">
        <v>0.55000000000000004</v>
      </c>
      <c r="G48" s="48" t="s">
        <v>42</v>
      </c>
      <c r="H48" s="55"/>
      <c r="I48" s="4"/>
    </row>
    <row r="49" spans="3:10" ht="15" outlineLevel="1" thickBot="1" x14ac:dyDescent="0.4">
      <c r="C49" s="54"/>
      <c r="D49" s="4"/>
      <c r="E49" s="27" t="s">
        <v>67</v>
      </c>
      <c r="F49" s="88">
        <f>F47*F48</f>
        <v>5.7200000000000006</v>
      </c>
      <c r="G49" s="42"/>
      <c r="H49" s="55"/>
      <c r="I49" s="4"/>
    </row>
    <row r="50" spans="3:10" outlineLevel="1" x14ac:dyDescent="0.35">
      <c r="C50" s="54"/>
      <c r="D50" s="7"/>
      <c r="E50" s="30" t="s">
        <v>68</v>
      </c>
      <c r="F50" s="89">
        <f>F45*F49</f>
        <v>1458.6000000000001</v>
      </c>
      <c r="G50" s="25"/>
      <c r="H50" s="55"/>
      <c r="I50" s="4"/>
    </row>
    <row r="51" spans="3:10" x14ac:dyDescent="0.35">
      <c r="C51" s="54"/>
      <c r="D51" s="4"/>
      <c r="E51" s="4"/>
      <c r="F51" s="5"/>
      <c r="G51" s="25"/>
      <c r="H51" s="55"/>
      <c r="I51" s="4"/>
    </row>
    <row r="52" spans="3:10" ht="15" thickBot="1" x14ac:dyDescent="0.4">
      <c r="C52" s="54"/>
      <c r="D52" s="4"/>
      <c r="E52" s="26" t="s">
        <v>69</v>
      </c>
      <c r="F52" s="78">
        <f>F45/12*F53*F49</f>
        <v>7402.8333333333339</v>
      </c>
      <c r="G52" s="25"/>
      <c r="H52" s="55"/>
      <c r="I52" s="4"/>
    </row>
    <row r="53" spans="3:10" x14ac:dyDescent="0.35">
      <c r="C53" s="54"/>
      <c r="D53" s="4"/>
      <c r="E53" s="28" t="s">
        <v>8</v>
      </c>
      <c r="F53" s="90">
        <f>F27/F50</f>
        <v>60.903606197723839</v>
      </c>
      <c r="G53" s="25"/>
      <c r="H53" s="55"/>
      <c r="I53" s="4"/>
    </row>
    <row r="54" spans="3:10" x14ac:dyDescent="0.35">
      <c r="C54" s="54"/>
      <c r="D54" s="4"/>
      <c r="E54" s="4"/>
      <c r="F54" s="5"/>
      <c r="H54" s="55"/>
      <c r="I54" s="4"/>
    </row>
    <row r="55" spans="3:10" ht="28.5" customHeight="1" thickBot="1" x14ac:dyDescent="0.4">
      <c r="C55" s="56"/>
      <c r="D55" s="57"/>
      <c r="E55" s="57"/>
      <c r="F55" s="58"/>
      <c r="G55" s="59"/>
      <c r="H55" s="60"/>
      <c r="I55" s="4"/>
    </row>
    <row r="56" spans="3:10" ht="15" thickTop="1" x14ac:dyDescent="0.35">
      <c r="I56" s="4"/>
      <c r="J56" s="4"/>
    </row>
  </sheetData>
  <sheetProtection algorithmName="SHA-512" hashValue="dzyLvA90S/EwhqmyVI8ApVq9E6T4/+y4IRVnwsY4lThO2o1dq/93doKJdJDxr+jex4vMaiwE/BTdG8MM65GcrQ==" saltValue="tn1CnNlG/vyrOdZXhUXkNQ==" spinCount="100000" sheet="1" formatColumns="0" formatRows="0" insertColumns="0" insertRows="0" insertHyperlinks="0" deleteColumns="0" deleteRows="0" sort="0" autoFilter="0" pivotTables="0"/>
  <mergeCells count="4">
    <mergeCell ref="D3:G4"/>
    <mergeCell ref="E9:F9"/>
    <mergeCell ref="E16:F16"/>
    <mergeCell ref="E37:F3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B70EA6-25E2-4F26-B33C-AE4A281D91D5}">
          <x14:formula1>
            <xm:f>DB!$M$4:$M$44</xm:f>
          </x14:formula1>
          <xm:sqref>F7</xm:sqref>
        </x14:dataValidation>
        <x14:dataValidation type="list" allowBlank="1" showInputMessage="1" showErrorMessage="1" xr:uid="{6C94D99B-6842-4B67-B062-E979A790144B}">
          <x14:formula1>
            <xm:f>DB!$L$4:$L$5</xm:f>
          </x14:formula1>
          <xm:sqref>F30</xm:sqref>
        </x14:dataValidation>
        <x14:dataValidation type="list" allowBlank="1" showInputMessage="1" showErrorMessage="1" xr:uid="{8ED53E19-B9E3-42B2-8AFC-D2C179030AD0}">
          <x14:formula1>
            <xm:f>DB!B4:B29</xm:f>
          </x14:formula1>
          <xm:sqref>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zoomScale="85" zoomScaleNormal="85" workbookViewId="0">
      <selection activeCell="B2" sqref="B2"/>
    </sheetView>
  </sheetViews>
  <sheetFormatPr defaultColWidth="9.1796875" defaultRowHeight="14.5" x14ac:dyDescent="0.35"/>
  <cols>
    <col min="1" max="1" width="9.1796875" style="4"/>
    <col min="2" max="2" width="25.1796875" style="4" customWidth="1"/>
    <col min="3" max="3" width="8.26953125" style="4" customWidth="1"/>
    <col min="4" max="5" width="12.81640625" style="4" customWidth="1"/>
    <col min="6" max="6" width="30.453125" style="4" bestFit="1" customWidth="1"/>
    <col min="7" max="7" width="12.81640625" style="4" customWidth="1"/>
    <col min="8" max="8" width="30.453125" style="4" bestFit="1" customWidth="1"/>
    <col min="9" max="9" width="9.1796875" style="4"/>
    <col min="10" max="10" width="32.26953125" style="4" customWidth="1"/>
    <col min="11" max="11" width="9.1796875" style="4"/>
    <col min="12" max="12" width="9.1796875" style="4" customWidth="1"/>
    <col min="13" max="13" width="9.7265625" style="4" bestFit="1" customWidth="1"/>
    <col min="14" max="14" width="22.81640625" style="4" customWidth="1"/>
    <col min="15" max="16384" width="9.1796875" style="4"/>
  </cols>
  <sheetData>
    <row r="1" spans="1:16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5.25" customHeight="1" x14ac:dyDescent="0.35">
      <c r="A2" s="11"/>
      <c r="B2" s="11"/>
      <c r="C2" s="11"/>
      <c r="D2" s="11"/>
      <c r="E2" s="11"/>
      <c r="G2" s="11"/>
      <c r="I2" s="11"/>
      <c r="J2" s="95" t="s">
        <v>51</v>
      </c>
      <c r="K2" s="11"/>
      <c r="L2" s="97" t="s">
        <v>70</v>
      </c>
      <c r="M2" s="97"/>
      <c r="N2" s="97"/>
      <c r="O2" s="11"/>
      <c r="P2" s="11"/>
    </row>
    <row r="3" spans="1:16" ht="37.5" thickBot="1" x14ac:dyDescent="0.4">
      <c r="A3" s="11"/>
      <c r="B3" s="19" t="s">
        <v>52</v>
      </c>
      <c r="C3" s="18"/>
      <c r="D3" s="19" t="s">
        <v>41</v>
      </c>
      <c r="E3" s="64"/>
      <c r="F3" s="68" t="s">
        <v>46</v>
      </c>
      <c r="G3" s="66"/>
      <c r="H3" s="68" t="s">
        <v>48</v>
      </c>
      <c r="I3" s="11"/>
      <c r="J3" s="96"/>
      <c r="K3" s="11"/>
      <c r="L3" s="20" t="s">
        <v>12</v>
      </c>
      <c r="M3" s="20" t="s">
        <v>11</v>
      </c>
      <c r="N3" s="21" t="s">
        <v>13</v>
      </c>
      <c r="O3" s="11"/>
      <c r="P3" s="11"/>
    </row>
    <row r="4" spans="1:16" ht="15.75" customHeight="1" x14ac:dyDescent="0.35">
      <c r="A4" s="12"/>
      <c r="B4" s="13" t="s">
        <v>36</v>
      </c>
      <c r="C4" s="12"/>
      <c r="D4" s="17">
        <v>13</v>
      </c>
      <c r="E4" s="11"/>
      <c r="F4" s="65">
        <v>0.17599999999999999</v>
      </c>
      <c r="G4" s="11"/>
      <c r="H4" s="65">
        <v>1.4500000000000001E-2</v>
      </c>
      <c r="I4" s="11"/>
      <c r="J4" s="14">
        <v>5.3440000000000001E-2</v>
      </c>
      <c r="K4" s="12"/>
      <c r="L4" s="22" t="s">
        <v>9</v>
      </c>
      <c r="M4" s="22">
        <v>25</v>
      </c>
      <c r="N4" s="15">
        <v>7.0000000000000007E-2</v>
      </c>
      <c r="O4" s="12"/>
      <c r="P4" s="11"/>
    </row>
    <row r="5" spans="1:16" x14ac:dyDescent="0.35">
      <c r="A5" s="12"/>
      <c r="B5" s="16" t="s">
        <v>38</v>
      </c>
      <c r="C5" s="12"/>
      <c r="D5" s="17">
        <v>9</v>
      </c>
      <c r="E5" s="11"/>
      <c r="F5" s="65">
        <v>0.188</v>
      </c>
      <c r="G5" s="11"/>
      <c r="H5" s="65">
        <v>1.6E-2</v>
      </c>
      <c r="I5" s="11"/>
      <c r="J5" s="14">
        <v>5.466E-2</v>
      </c>
      <c r="K5" s="12"/>
      <c r="L5" s="23" t="s">
        <v>10</v>
      </c>
      <c r="M5" s="23">
        <v>26</v>
      </c>
      <c r="N5" s="15">
        <v>7.0000000000000007E-2</v>
      </c>
      <c r="O5" s="12"/>
      <c r="P5" s="11"/>
    </row>
    <row r="6" spans="1:16" x14ac:dyDescent="0.35">
      <c r="A6" s="12"/>
      <c r="B6" s="16" t="s">
        <v>37</v>
      </c>
      <c r="C6" s="12"/>
      <c r="D6" s="17">
        <v>13</v>
      </c>
      <c r="E6" s="11"/>
      <c r="F6" s="65">
        <v>0.159</v>
      </c>
      <c r="G6" s="11"/>
      <c r="H6" s="65">
        <v>0.01</v>
      </c>
      <c r="I6" s="11"/>
      <c r="J6" s="14">
        <v>5.5890000000000002E-2</v>
      </c>
      <c r="K6" s="12"/>
      <c r="L6" s="12"/>
      <c r="M6" s="23">
        <v>27</v>
      </c>
      <c r="N6" s="15">
        <v>7.0000000000000007E-2</v>
      </c>
      <c r="O6" s="12"/>
      <c r="P6" s="11"/>
    </row>
    <row r="7" spans="1:16" x14ac:dyDescent="0.35">
      <c r="A7" s="12"/>
      <c r="B7" s="13" t="s">
        <v>35</v>
      </c>
      <c r="C7" s="12"/>
      <c r="D7" s="17">
        <v>9</v>
      </c>
      <c r="E7" s="11"/>
      <c r="F7" s="65">
        <v>0.192</v>
      </c>
      <c r="G7" s="11"/>
      <c r="H7" s="65">
        <v>1.2500000000000001E-2</v>
      </c>
      <c r="I7" s="11"/>
      <c r="J7" s="14">
        <v>5.7119999999999997E-2</v>
      </c>
      <c r="K7" s="12"/>
      <c r="L7" s="12"/>
      <c r="M7" s="23">
        <v>28</v>
      </c>
      <c r="N7" s="15">
        <v>7.0000000000000007E-2</v>
      </c>
      <c r="O7" s="12"/>
      <c r="P7" s="11"/>
    </row>
    <row r="8" spans="1:16" x14ac:dyDescent="0.35">
      <c r="A8" s="12"/>
      <c r="B8" s="13" t="s">
        <v>34</v>
      </c>
      <c r="C8" s="12"/>
      <c r="D8" s="17">
        <v>9</v>
      </c>
      <c r="E8" s="11"/>
      <c r="F8" s="65">
        <v>0.193</v>
      </c>
      <c r="G8" s="11"/>
      <c r="H8" s="65">
        <v>1.6500000000000001E-2</v>
      </c>
      <c r="I8" s="11"/>
      <c r="J8" s="14">
        <v>5.8349999999999999E-2</v>
      </c>
      <c r="K8" s="12"/>
      <c r="L8" s="12"/>
      <c r="M8" s="23">
        <v>29</v>
      </c>
      <c r="N8" s="15">
        <v>7.0000000000000007E-2</v>
      </c>
      <c r="O8" s="12"/>
      <c r="P8" s="11"/>
    </row>
    <row r="9" spans="1:16" x14ac:dyDescent="0.35">
      <c r="A9" s="12"/>
      <c r="B9" s="13" t="s">
        <v>22</v>
      </c>
      <c r="C9" s="12"/>
      <c r="D9" s="17">
        <v>10</v>
      </c>
      <c r="E9" s="11"/>
      <c r="F9" s="65">
        <v>0.216</v>
      </c>
      <c r="G9" s="11"/>
      <c r="H9" s="65">
        <v>1.4999999999999999E-2</v>
      </c>
      <c r="I9" s="11"/>
      <c r="J9" s="14">
        <v>5.9569999999999998E-2</v>
      </c>
      <c r="K9" s="12"/>
      <c r="L9" s="12"/>
      <c r="M9" s="23">
        <v>30</v>
      </c>
      <c r="N9" s="15">
        <v>7.0000000000000007E-2</v>
      </c>
      <c r="O9" s="12"/>
    </row>
    <row r="10" spans="1:16" x14ac:dyDescent="0.35">
      <c r="A10" s="12"/>
      <c r="B10" s="13" t="s">
        <v>21</v>
      </c>
      <c r="C10" s="12"/>
      <c r="D10" s="17">
        <v>13</v>
      </c>
      <c r="E10" s="11"/>
      <c r="F10" s="65">
        <v>0.193</v>
      </c>
      <c r="G10" s="11"/>
      <c r="H10" s="65">
        <v>2.4799999999999999E-2</v>
      </c>
      <c r="I10" s="11"/>
      <c r="J10" s="14">
        <v>6.2039999999999998E-2</v>
      </c>
      <c r="K10" s="12"/>
      <c r="L10" s="12"/>
      <c r="M10" s="23">
        <v>31</v>
      </c>
      <c r="N10" s="15">
        <v>7.0000000000000007E-2</v>
      </c>
      <c r="O10" s="12"/>
    </row>
    <row r="11" spans="1:16" x14ac:dyDescent="0.35">
      <c r="A11" s="12"/>
      <c r="B11" s="13" t="s">
        <v>20</v>
      </c>
      <c r="C11" s="12"/>
      <c r="D11" s="17">
        <v>9</v>
      </c>
      <c r="E11" s="11"/>
      <c r="F11" s="65">
        <v>0.183</v>
      </c>
      <c r="G11" s="11"/>
      <c r="H11" s="65">
        <v>2.2499999999999999E-2</v>
      </c>
      <c r="I11" s="11"/>
      <c r="J11" s="14">
        <v>6.4490000000000006E-2</v>
      </c>
      <c r="K11" s="12"/>
      <c r="L11" s="12"/>
      <c r="M11" s="23">
        <v>32</v>
      </c>
      <c r="N11" s="15">
        <v>7.0000000000000007E-2</v>
      </c>
      <c r="O11" s="12"/>
    </row>
    <row r="12" spans="1:16" x14ac:dyDescent="0.35">
      <c r="A12" s="12"/>
      <c r="B12" s="13" t="s">
        <v>19</v>
      </c>
      <c r="C12" s="12"/>
      <c r="D12" s="17">
        <v>13</v>
      </c>
      <c r="E12" s="11"/>
      <c r="F12" s="65">
        <v>0.17199999999999999</v>
      </c>
      <c r="G12" s="11"/>
      <c r="H12" s="65">
        <v>1.4E-2</v>
      </c>
      <c r="I12" s="11"/>
      <c r="J12" s="14">
        <v>6.6949999999999996E-2</v>
      </c>
      <c r="K12" s="12"/>
      <c r="L12" s="12"/>
      <c r="M12" s="23">
        <v>33</v>
      </c>
      <c r="N12" s="15">
        <v>7.0000000000000007E-2</v>
      </c>
      <c r="O12" s="12"/>
    </row>
    <row r="13" spans="1:16" x14ac:dyDescent="0.35">
      <c r="A13" s="12"/>
      <c r="B13" s="13" t="s">
        <v>33</v>
      </c>
      <c r="C13" s="12"/>
      <c r="D13" s="17">
        <v>8</v>
      </c>
      <c r="E13" s="11"/>
      <c r="F13" s="65">
        <v>0.159</v>
      </c>
      <c r="G13" s="11"/>
      <c r="H13" s="65">
        <v>1.6E-2</v>
      </c>
      <c r="I13" s="11"/>
      <c r="J13" s="14">
        <v>6.9409999999999999E-2</v>
      </c>
      <c r="K13" s="12"/>
      <c r="L13" s="12"/>
      <c r="M13" s="23">
        <v>34</v>
      </c>
      <c r="N13" s="15">
        <v>7.0000000000000007E-2</v>
      </c>
      <c r="O13" s="12"/>
    </row>
    <row r="14" spans="1:16" x14ac:dyDescent="0.35">
      <c r="A14" s="12"/>
      <c r="B14" s="13" t="s">
        <v>32</v>
      </c>
      <c r="C14" s="12"/>
      <c r="D14" s="17">
        <v>13</v>
      </c>
      <c r="E14" s="11"/>
      <c r="F14" s="65">
        <v>0.185</v>
      </c>
      <c r="G14" s="11"/>
      <c r="H14" s="65">
        <v>2.75E-2</v>
      </c>
      <c r="I14" s="11"/>
      <c r="J14" s="14">
        <v>7.1859999999999993E-2</v>
      </c>
      <c r="K14" s="12"/>
      <c r="L14" s="12"/>
      <c r="M14" s="23">
        <v>35</v>
      </c>
      <c r="N14" s="15">
        <v>0.1</v>
      </c>
      <c r="O14" s="12"/>
    </row>
    <row r="15" spans="1:16" x14ac:dyDescent="0.35">
      <c r="A15" s="12"/>
      <c r="B15" s="13" t="s">
        <v>18</v>
      </c>
      <c r="C15" s="12"/>
      <c r="D15" s="17">
        <v>13</v>
      </c>
      <c r="E15" s="11"/>
      <c r="F15" s="65">
        <v>0.189</v>
      </c>
      <c r="G15" s="11"/>
      <c r="H15" s="65">
        <v>1.35E-2</v>
      </c>
      <c r="I15" s="11"/>
      <c r="J15" s="14">
        <v>7.4319999999999997E-2</v>
      </c>
      <c r="K15" s="12"/>
      <c r="L15" s="12"/>
      <c r="M15" s="23">
        <v>36</v>
      </c>
      <c r="N15" s="15">
        <v>0.1</v>
      </c>
      <c r="O15" s="12"/>
    </row>
    <row r="16" spans="1:16" x14ac:dyDescent="0.35">
      <c r="A16" s="12"/>
      <c r="B16" s="13" t="s">
        <v>17</v>
      </c>
      <c r="C16" s="12"/>
      <c r="D16" s="17">
        <v>7</v>
      </c>
      <c r="E16" s="11"/>
      <c r="F16" s="65">
        <v>0.215</v>
      </c>
      <c r="G16" s="11"/>
      <c r="H16" s="65">
        <v>1.9E-2</v>
      </c>
      <c r="I16" s="11"/>
      <c r="J16" s="14">
        <v>7.8009999999999996E-2</v>
      </c>
      <c r="K16" s="12"/>
      <c r="L16" s="12"/>
      <c r="M16" s="23">
        <v>37</v>
      </c>
      <c r="N16" s="15">
        <v>0.1</v>
      </c>
      <c r="O16" s="12"/>
    </row>
    <row r="17" spans="1:15" x14ac:dyDescent="0.35">
      <c r="A17" s="12"/>
      <c r="B17" s="13" t="s">
        <v>31</v>
      </c>
      <c r="C17" s="12"/>
      <c r="D17" s="17">
        <v>10</v>
      </c>
      <c r="E17" s="11"/>
      <c r="F17" s="65">
        <v>0.17299999999999999</v>
      </c>
      <c r="G17" s="11"/>
      <c r="H17" s="65">
        <v>1.4999999999999999E-2</v>
      </c>
      <c r="I17" s="11"/>
      <c r="J17" s="14">
        <v>8.1680000000000003E-2</v>
      </c>
      <c r="K17" s="12"/>
      <c r="L17" s="12"/>
      <c r="M17" s="23">
        <v>38</v>
      </c>
      <c r="N17" s="15">
        <v>0.1</v>
      </c>
      <c r="O17" s="12"/>
    </row>
    <row r="18" spans="1:15" x14ac:dyDescent="0.35">
      <c r="A18" s="12"/>
      <c r="B18" s="13" t="s">
        <v>30</v>
      </c>
      <c r="C18" s="12"/>
      <c r="D18" s="17">
        <v>14</v>
      </c>
      <c r="E18" s="11"/>
      <c r="F18" s="65">
        <v>0.17599999999999999</v>
      </c>
      <c r="G18" s="11"/>
      <c r="H18" s="65">
        <v>1.4E-2</v>
      </c>
      <c r="I18" s="11"/>
      <c r="J18" s="14">
        <v>8.5370000000000001E-2</v>
      </c>
      <c r="K18" s="12"/>
      <c r="L18" s="12"/>
      <c r="M18" s="23">
        <v>39</v>
      </c>
      <c r="N18" s="15">
        <v>0.1</v>
      </c>
      <c r="O18" s="12"/>
    </row>
    <row r="19" spans="1:15" x14ac:dyDescent="0.35">
      <c r="A19" s="12"/>
      <c r="B19" s="13" t="s">
        <v>16</v>
      </c>
      <c r="C19" s="12"/>
      <c r="D19" s="17">
        <v>10</v>
      </c>
      <c r="E19" s="11"/>
      <c r="F19" s="65">
        <v>0.17199999999999999</v>
      </c>
      <c r="G19" s="11"/>
      <c r="H19" s="65">
        <v>1.6E-2</v>
      </c>
      <c r="I19" s="11"/>
      <c r="J19" s="14">
        <v>9.9059999999999995E-2</v>
      </c>
      <c r="K19" s="12"/>
      <c r="L19" s="12"/>
      <c r="M19" s="23">
        <v>40</v>
      </c>
      <c r="N19" s="15">
        <v>0.1</v>
      </c>
      <c r="O19" s="12"/>
    </row>
    <row r="20" spans="1:15" x14ac:dyDescent="0.35">
      <c r="A20" s="12"/>
      <c r="B20" s="13" t="s">
        <v>15</v>
      </c>
      <c r="C20" s="12"/>
      <c r="D20" s="17">
        <v>15</v>
      </c>
      <c r="E20" s="11"/>
      <c r="F20" s="65">
        <v>0.14899999999999999</v>
      </c>
      <c r="G20" s="11"/>
      <c r="H20" s="65">
        <v>1.2999999999999999E-2</v>
      </c>
      <c r="I20" s="11"/>
      <c r="J20" s="14">
        <v>9.2740000000000003E-2</v>
      </c>
      <c r="K20" s="12"/>
      <c r="L20" s="12"/>
      <c r="M20" s="23">
        <v>41</v>
      </c>
      <c r="N20" s="15">
        <v>0.1</v>
      </c>
      <c r="O20" s="12"/>
    </row>
    <row r="21" spans="1:15" x14ac:dyDescent="0.35">
      <c r="A21" s="12"/>
      <c r="B21" s="13" t="s">
        <v>14</v>
      </c>
      <c r="C21" s="12"/>
      <c r="D21" s="17">
        <v>9</v>
      </c>
      <c r="E21" s="11"/>
      <c r="F21" s="65">
        <v>0.20699999999999999</v>
      </c>
      <c r="G21" s="11"/>
      <c r="H21" s="65">
        <v>1.2500000000000001E-2</v>
      </c>
      <c r="I21" s="11"/>
      <c r="J21" s="14">
        <v>9.9500000000000005E-2</v>
      </c>
      <c r="K21" s="12"/>
      <c r="L21" s="12"/>
      <c r="M21" s="23">
        <v>42</v>
      </c>
      <c r="N21" s="15">
        <v>0.1</v>
      </c>
      <c r="O21" s="12"/>
    </row>
    <row r="22" spans="1:15" x14ac:dyDescent="0.35">
      <c r="A22" s="12"/>
      <c r="B22" s="13" t="s">
        <v>39</v>
      </c>
      <c r="C22" s="12"/>
      <c r="D22" s="17">
        <v>11</v>
      </c>
      <c r="E22" s="11"/>
      <c r="F22" s="65">
        <v>0.19600000000000001</v>
      </c>
      <c r="G22" s="11"/>
      <c r="H22" s="65">
        <v>1.6E-2</v>
      </c>
      <c r="I22" s="11"/>
      <c r="J22" s="12"/>
      <c r="K22" s="12"/>
      <c r="L22" s="12"/>
      <c r="M22" s="23">
        <v>43</v>
      </c>
      <c r="N22" s="15">
        <v>0.1</v>
      </c>
      <c r="O22" s="12"/>
    </row>
    <row r="23" spans="1:15" x14ac:dyDescent="0.35">
      <c r="A23" s="12"/>
      <c r="B23" s="13" t="s">
        <v>29</v>
      </c>
      <c r="C23" s="12"/>
      <c r="D23" s="17">
        <v>15</v>
      </c>
      <c r="E23" s="11"/>
      <c r="F23" s="65">
        <v>0.16800000000000001</v>
      </c>
      <c r="G23" s="11"/>
      <c r="H23" s="65">
        <v>8.5000000000000006E-3</v>
      </c>
      <c r="I23" s="11"/>
      <c r="J23" s="12"/>
      <c r="K23" s="12"/>
      <c r="L23" s="12"/>
      <c r="M23" s="23">
        <v>44</v>
      </c>
      <c r="N23" s="15">
        <v>0.1</v>
      </c>
      <c r="O23" s="12"/>
    </row>
    <row r="24" spans="1:15" x14ac:dyDescent="0.35">
      <c r="A24" s="12"/>
      <c r="B24" s="13" t="s">
        <v>28</v>
      </c>
      <c r="C24" s="12"/>
      <c r="D24" s="17">
        <v>10</v>
      </c>
      <c r="E24" s="11"/>
      <c r="F24" s="65">
        <v>0.17399999999999999</v>
      </c>
      <c r="G24" s="11"/>
      <c r="H24" s="65">
        <v>1.4999999999999999E-2</v>
      </c>
      <c r="I24" s="11"/>
      <c r="J24" s="12"/>
      <c r="K24" s="12"/>
      <c r="L24" s="12"/>
      <c r="M24" s="23">
        <v>45</v>
      </c>
      <c r="N24" s="15">
        <v>0.15</v>
      </c>
      <c r="O24" s="12"/>
    </row>
    <row r="25" spans="1:15" x14ac:dyDescent="0.35">
      <c r="A25" s="12"/>
      <c r="B25" s="13" t="s">
        <v>27</v>
      </c>
      <c r="C25" s="12"/>
      <c r="D25" s="17">
        <v>14</v>
      </c>
      <c r="E25" s="11"/>
      <c r="F25" s="65">
        <v>0.17899999999999999</v>
      </c>
      <c r="G25" s="11"/>
      <c r="H25" s="65">
        <v>1.2999999999999999E-2</v>
      </c>
      <c r="I25" s="11"/>
      <c r="J25" s="12"/>
      <c r="K25" s="12"/>
      <c r="L25" s="12"/>
      <c r="M25" s="23">
        <v>46</v>
      </c>
      <c r="N25" s="15">
        <v>0.15</v>
      </c>
      <c r="O25" s="12"/>
    </row>
    <row r="26" spans="1:15" x14ac:dyDescent="0.35">
      <c r="A26" s="12"/>
      <c r="B26" s="13" t="s">
        <v>26</v>
      </c>
      <c r="C26" s="12"/>
      <c r="D26" s="17">
        <v>9</v>
      </c>
      <c r="E26" s="11"/>
      <c r="F26" s="65">
        <v>0.19400000000000001</v>
      </c>
      <c r="G26" s="11"/>
      <c r="H26" s="65">
        <v>2.9499999999999998E-2</v>
      </c>
      <c r="I26" s="11"/>
      <c r="J26" s="12"/>
      <c r="K26" s="12"/>
      <c r="L26" s="12"/>
      <c r="M26" s="23">
        <v>47</v>
      </c>
      <c r="N26" s="15">
        <v>0.15</v>
      </c>
      <c r="O26" s="12"/>
    </row>
    <row r="27" spans="1:15" x14ac:dyDescent="0.35">
      <c r="A27" s="12"/>
      <c r="B27" s="13" t="s">
        <v>25</v>
      </c>
      <c r="C27" s="12"/>
      <c r="D27" s="17">
        <v>9</v>
      </c>
      <c r="E27" s="11"/>
      <c r="F27" s="65">
        <v>0.17899999999999999</v>
      </c>
      <c r="G27" s="11"/>
      <c r="H27" s="65">
        <v>1.52E-2</v>
      </c>
      <c r="I27" s="11"/>
      <c r="J27" s="12"/>
      <c r="K27" s="12"/>
      <c r="L27" s="12"/>
      <c r="M27" s="23">
        <v>48</v>
      </c>
      <c r="N27" s="15">
        <v>0.15</v>
      </c>
      <c r="O27" s="12"/>
    </row>
    <row r="28" spans="1:15" x14ac:dyDescent="0.35">
      <c r="A28" s="12"/>
      <c r="B28" s="13" t="s">
        <v>24</v>
      </c>
      <c r="C28" s="12"/>
      <c r="D28" s="17">
        <v>9</v>
      </c>
      <c r="E28" s="11"/>
      <c r="F28" s="65">
        <v>0.11799999999999999</v>
      </c>
      <c r="G28" s="11"/>
      <c r="H28" s="65">
        <v>1.35E-2</v>
      </c>
      <c r="I28" s="11"/>
      <c r="J28" s="12"/>
      <c r="K28" s="12"/>
      <c r="L28" s="12"/>
      <c r="M28" s="23">
        <v>49</v>
      </c>
      <c r="N28" s="15">
        <v>0.15</v>
      </c>
      <c r="O28" s="12"/>
    </row>
    <row r="29" spans="1:15" x14ac:dyDescent="0.35">
      <c r="A29" s="12"/>
      <c r="B29" s="13" t="s">
        <v>23</v>
      </c>
      <c r="C29" s="12"/>
      <c r="D29" s="17">
        <v>10</v>
      </c>
      <c r="E29" s="11"/>
      <c r="F29" s="65">
        <v>0.16600000000000001</v>
      </c>
      <c r="G29" s="11"/>
      <c r="H29" s="65">
        <v>1.025E-2</v>
      </c>
      <c r="I29" s="11"/>
      <c r="J29" s="12"/>
      <c r="K29" s="12"/>
      <c r="L29" s="12"/>
      <c r="M29" s="23">
        <v>50</v>
      </c>
      <c r="N29" s="15">
        <v>0.15</v>
      </c>
      <c r="O29" s="12"/>
    </row>
    <row r="30" spans="1:15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23">
        <v>51</v>
      </c>
      <c r="N30" s="15">
        <v>0.15</v>
      </c>
      <c r="O30" s="12"/>
    </row>
    <row r="31" spans="1:15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23">
        <v>52</v>
      </c>
      <c r="N31" s="15">
        <v>0.15</v>
      </c>
      <c r="O31" s="12"/>
    </row>
    <row r="32" spans="1:15" x14ac:dyDescent="0.35">
      <c r="A32" s="12"/>
      <c r="B32" s="12"/>
      <c r="C32" s="12"/>
      <c r="D32" s="12"/>
      <c r="E32" s="12"/>
      <c r="F32" s="70"/>
      <c r="G32" s="12"/>
      <c r="H32" s="12"/>
      <c r="I32" s="12"/>
      <c r="J32" s="12"/>
      <c r="K32" s="12"/>
      <c r="L32" s="12"/>
      <c r="M32" s="23">
        <v>53</v>
      </c>
      <c r="N32" s="15">
        <v>0.15</v>
      </c>
      <c r="O32" s="12"/>
    </row>
    <row r="33" spans="1:15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23">
        <v>54</v>
      </c>
      <c r="N33" s="15">
        <v>0.15</v>
      </c>
      <c r="O33" s="12"/>
    </row>
    <row r="34" spans="1:15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23">
        <v>55</v>
      </c>
      <c r="N34" s="15">
        <v>0.18</v>
      </c>
      <c r="O34" s="12"/>
    </row>
    <row r="35" spans="1:15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23">
        <v>56</v>
      </c>
      <c r="N35" s="15">
        <v>0.18</v>
      </c>
      <c r="O35" s="12"/>
    </row>
    <row r="36" spans="1:15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23">
        <v>57</v>
      </c>
      <c r="N36" s="15">
        <v>0.18</v>
      </c>
      <c r="O36" s="12"/>
    </row>
    <row r="37" spans="1:15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23">
        <v>58</v>
      </c>
      <c r="N37" s="15">
        <v>0.18</v>
      </c>
      <c r="O37" s="12"/>
    </row>
    <row r="38" spans="1:15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23">
        <v>59</v>
      </c>
      <c r="N38" s="15">
        <v>0.18</v>
      </c>
      <c r="O38" s="12"/>
    </row>
    <row r="39" spans="1:15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23">
        <v>60</v>
      </c>
      <c r="N39" s="15">
        <v>0.18</v>
      </c>
      <c r="O39" s="12"/>
    </row>
    <row r="40" spans="1:15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23">
        <v>61</v>
      </c>
      <c r="N40" s="15">
        <v>0.18</v>
      </c>
      <c r="O40" s="12"/>
    </row>
    <row r="41" spans="1:15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23">
        <v>62</v>
      </c>
      <c r="N41" s="15">
        <v>0.18</v>
      </c>
      <c r="O41" s="12"/>
    </row>
    <row r="42" spans="1:15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23">
        <v>63</v>
      </c>
      <c r="N42" s="15">
        <v>0.18</v>
      </c>
      <c r="O42" s="12"/>
    </row>
    <row r="43" spans="1:15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23">
        <v>64</v>
      </c>
      <c r="N43" s="15">
        <v>0.18</v>
      </c>
      <c r="O43" s="12"/>
    </row>
    <row r="44" spans="1:15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3">
        <v>65</v>
      </c>
      <c r="N44" s="15">
        <v>0.18</v>
      </c>
      <c r="O44" s="12"/>
    </row>
    <row r="45" spans="1:15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35">
      <c r="A46" s="12"/>
      <c r="B46" s="12"/>
      <c r="C46" s="12"/>
      <c r="D46" s="12"/>
      <c r="E46" s="12"/>
      <c r="G46" s="12"/>
      <c r="I46" s="12"/>
      <c r="J46" s="12"/>
      <c r="K46" s="12"/>
      <c r="L46" s="12"/>
      <c r="M46" s="12"/>
      <c r="N46" s="12"/>
      <c r="O46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4:B29">
    <sortCondition ref="B3"/>
  </sortState>
  <mergeCells count="2">
    <mergeCell ref="J2:J3"/>
    <mergeCell ref="L2:N2"/>
  </mergeCells>
  <hyperlinks>
    <hyperlink ref="H3" r:id="rId1" xr:uid="{00000000-0004-0000-0100-000000000000}"/>
    <hyperlink ref="F3" r:id="rId2" xr:uid="{00000000-0004-0000-0100-000001000000}"/>
    <hyperlink ref="D3" r:id="rId3" xr:uid="{F135F708-9489-4ADC-B662-542F421C3372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Stundensatz Berechnung</vt:lpstr>
      <vt:lpstr>Beispiel - Treuhänder</vt:lpstr>
      <vt:lpstr>Beispiel - Web-Entwickler</vt:lpstr>
      <vt:lpstr>DB</vt:lpstr>
    </vt:vector>
  </TitlesOfParts>
  <Manager/>
  <Company/>
  <LinksUpToDate>false</LinksUpToDate>
  <SharedDoc>false</SharedDoc>
  <HyperlinkBase>https://treuhand-suche.ch/blog/stundenlohn-selbstaendiger/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Stundensatz Freelancer Gratis Rechner</dc:title>
  <dc:subject>Die Datei "Stundensatz Freelancer Gratis Rechner" hilft dem Leser, den Artikel besser zu verstehen und mehr Details zu erfahren</dc:subject>
  <dc:creator/>
  <cp:keywords>Freelancer Stundensatz; Stundensatz Freelancer; Stundensatz; Freelancer; Stundensatz Rechner; Rechner Stundensatz; Gratis Stundensatz Rechner; Gratis Rechner</cp:keywords>
  <cp:lastModifiedBy/>
  <dcterms:created xsi:type="dcterms:W3CDTF">2015-06-05T18:19:34Z</dcterms:created>
  <dcterms:modified xsi:type="dcterms:W3CDTF">2025-05-01T15:19:20Z</dcterms:modified>
  <cp:category>Selbständiger, Freelancer, KMU</cp:category>
  <cp:contentStatus>public</cp:contentStatus>
  <dc:language>German</dc:language>
</cp:coreProperties>
</file>